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55" activeTab="0"/>
  </bookViews>
  <sheets>
    <sheet name="Úvod" sheetId="1" r:id="rId1"/>
    <sheet name="Rozvaha" sheetId="2" r:id="rId2"/>
    <sheet name="Výsledovka" sheetId="3" r:id="rId3"/>
    <sheet name="Neprovozní majetek" sheetId="4" r:id="rId4"/>
    <sheet name="Náklady kapitálu" sheetId="5" r:id="rId5"/>
    <sheet name="Výsledky" sheetId="6" r:id="rId6"/>
  </sheets>
  <externalReferences>
    <externalReference r:id="rId9"/>
  </externalReferences>
  <definedNames>
    <definedName name="rok">'Úvod'!$D$43</definedName>
  </definedNames>
  <calcPr fullCalcOnLoad="1"/>
</workbook>
</file>

<file path=xl/sharedStrings.xml><?xml version="1.0" encoding="utf-8"?>
<sst xmlns="http://schemas.openxmlformats.org/spreadsheetml/2006/main" count="75" uniqueCount="65">
  <si>
    <t>®</t>
  </si>
  <si>
    <t>1.</t>
  </si>
  <si>
    <t>2.</t>
  </si>
  <si>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</si>
  <si>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</t>
  </si>
  <si>
    <t>AKTIVA</t>
  </si>
  <si>
    <t>ËĚËĚËĚËĚËĚËĚËĚËĚËĚË</t>
  </si>
  <si>
    <t>PASIVA</t>
  </si>
  <si>
    <t>Výnosy z finančního majetku</t>
  </si>
  <si>
    <t>Nákladové úroky</t>
  </si>
  <si>
    <t>Provozně nutná výše peněžních prostředků</t>
  </si>
  <si>
    <t xml:space="preserve">odpovídá hodnotě okamžité likvidity </t>
  </si>
  <si>
    <t>(tj. peníze a účty u bank / krátkodobé závazky)</t>
  </si>
  <si>
    <t>Předpokládá se, že výše majetku a výsledků hospodaření se dlouhodobě</t>
  </si>
  <si>
    <t>Rezervy</t>
  </si>
  <si>
    <t>Závazky z leasingu</t>
  </si>
  <si>
    <t>Celkem</t>
  </si>
  <si>
    <t>Daň</t>
  </si>
  <si>
    <t>EVA equity (tis. Kč)</t>
  </si>
  <si>
    <t>UPRAVENÁ VÝSLEDOVKA</t>
  </si>
  <si>
    <t>Provozní výnosy</t>
  </si>
  <si>
    <t>Provozní náklady</t>
  </si>
  <si>
    <t>Provozný výsledek hospodaření upravený</t>
  </si>
  <si>
    <t>Kalkulované úroky z leasingu</t>
  </si>
  <si>
    <t>Výsledek hospodaření upravený po dani</t>
  </si>
  <si>
    <t>Výsledek hospodaření za běžnou činnost upravený</t>
  </si>
  <si>
    <t xml:space="preserve">Dlouhodobý hmotný majetek včetně majektu pronajatého na leasing </t>
  </si>
  <si>
    <t>Vlastní kapitál včetně ekvivalentů vlastního kapitálu</t>
  </si>
  <si>
    <t>Bankovní úvěry</t>
  </si>
  <si>
    <t>Dlouhodobý finanční majetek</t>
  </si>
  <si>
    <t>Zásoby</t>
  </si>
  <si>
    <t>Pohledávky</t>
  </si>
  <si>
    <t>Krátkodobé závazky</t>
  </si>
  <si>
    <t>Obsahuje položky převzaté z účetní rozvahy a navíc ekonomiky vyjádřený leasing</t>
  </si>
  <si>
    <t>Obsahuje položky převzaté z účetní výsledovky a navíc ekonomiky vyjádřený leasing</t>
  </si>
  <si>
    <t>INFORMACE O PROVOZNĚ NEPOTŘEBNÉM MAJETKU</t>
  </si>
  <si>
    <t>Dlouhodobý finanční majetek (slouží jako uložení peněz).</t>
  </si>
  <si>
    <t>Peníze a účty u bank</t>
  </si>
  <si>
    <t>UPRAVENÁ ROZVAHA tis. Kč, k 31. 12.</t>
  </si>
  <si>
    <t>Průměrné náklady cizího kapitálu (nominální)</t>
  </si>
  <si>
    <t>Podíl vlastního kapitálu</t>
  </si>
  <si>
    <t>Podíl cizího kapitálu</t>
  </si>
  <si>
    <t>INFORMACE K URČENÍ NÁKLADŮ KAPITÁLU</t>
  </si>
  <si>
    <t>Náklady vlastního kapitálu (zadlužené)</t>
  </si>
  <si>
    <t>Předpokládá se stabilní kapitálová struktura, vliv změny zadlužení pomineme</t>
  </si>
  <si>
    <t>EVA entity (tis. Kč)</t>
  </si>
  <si>
    <t>EVA ENTITY A EVA EQUITY</t>
  </si>
  <si>
    <t>Příklad k procvičení</t>
  </si>
  <si>
    <t>à</t>
  </si>
  <si>
    <t>pronajatý na leasing již zachycený v podobě potřebné k výpočtu EVA</t>
  </si>
  <si>
    <t>Informace o provozně nepotřebném majetku</t>
  </si>
  <si>
    <t>Informace potřebné k výpočtu nákladů kapitálu</t>
  </si>
  <si>
    <t>Úkol:</t>
  </si>
  <si>
    <t>Ocenění bude provedeno k 1. 1.</t>
  </si>
  <si>
    <t>Ocenit podnik metodu EVA entity</t>
  </si>
  <si>
    <t>Ocenit podnik metodu EVA equity</t>
  </si>
  <si>
    <t>List Výsledky obsahuje hlavní výsledky, podle kterých zkontrolujete správnost svých výpočtů.</t>
  </si>
  <si>
    <t>KONTROLNÍ VÝSLEDKY</t>
  </si>
  <si>
    <t>Pozor, výsledky se od sebe budou mírně lišit, protože nebudeme vylaďovat kapitálovou strukturu</t>
  </si>
  <si>
    <t>Roční EVA:</t>
  </si>
  <si>
    <t>Výsledná hodnota vlastního kapitálu podniku k datu ocenění:</t>
  </si>
  <si>
    <t>Jsou k dispozici tyto podklady:</t>
  </si>
  <si>
    <t>Rozvaha a výsledovka (3 roky plán, rozvaha i za 1 rok minulosti), které obsahují majetek</t>
  </si>
  <si>
    <t>NOPAT</t>
  </si>
  <si>
    <t>NOA k začátku roku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</si>
</sst>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0"/>
    <numFmt numFmtId="165" formatCode="#,##0.0_0"/>
    <numFmt numFmtId="166" formatCode="0.0%"/>
    <numFmt numFmtId="167" formatCode="#,##0.00_0"/>
    <numFmt numFmtId="168" formatCode="#,##0.000_0"/>
    <numFmt numFmtId="169" formatCode="#,##0.0000_0"/>
    <numFmt numFmtId="170" formatCode="0.000"/>
    <numFmt numFmtId="171" formatCode="0.000%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"/>
  </numFmts>
  <fonts count="26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sz val="12"/>
      <name val="Wingdings"/>
      <family val="0"/>
    </font>
    <font>
      <b/>
      <sz val="12"/>
      <color indexed="12"/>
      <name val="Times New Roman CE"/>
      <family val="1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u val="single"/>
      <sz val="12"/>
      <color indexed="16"/>
      <name val="Times New Roman CE"/>
      <family val="1"/>
    </font>
    <font>
      <b/>
      <sz val="12"/>
      <color indexed="17"/>
      <name val="Times New Roman CE"/>
      <family val="1"/>
    </font>
    <font>
      <sz val="12"/>
      <color indexed="53"/>
      <name val="Wingdings"/>
      <family val="0"/>
    </font>
    <font>
      <sz val="11"/>
      <name val="Times New Roman CE"/>
      <family val="1"/>
    </font>
    <font>
      <b/>
      <sz val="16"/>
      <name val="Arial CE"/>
      <family val="2"/>
    </font>
    <font>
      <b/>
      <sz val="12"/>
      <color indexed="20"/>
      <name val="Times New Roman CE"/>
      <family val="0"/>
    </font>
    <font>
      <sz val="10"/>
      <name val="Wingdings"/>
      <family val="0"/>
    </font>
    <font>
      <b/>
      <sz val="11"/>
      <name val="Times New Roman CE"/>
      <family val="1"/>
    </font>
    <font>
      <b/>
      <sz val="12"/>
      <color indexed="51"/>
      <name val="Times New Roman CE"/>
      <family val="1"/>
    </font>
    <font>
      <b/>
      <sz val="12"/>
      <color indexed="37"/>
      <name val="Times New Roman CE"/>
      <family val="1"/>
    </font>
    <font>
      <sz val="8"/>
      <name val="Times New Roman CE"/>
      <family val="0"/>
    </font>
    <font>
      <b/>
      <sz val="12"/>
      <color indexed="50"/>
      <name val="Times New Roman CE"/>
      <family val="0"/>
    </font>
    <font>
      <sz val="12"/>
      <color indexed="9"/>
      <name val="Times New Roman CE"/>
      <family val="0"/>
    </font>
    <font>
      <b/>
      <i/>
      <u val="single"/>
      <sz val="18"/>
      <color indexed="62"/>
      <name val="Times New Roman CE"/>
      <family val="1"/>
    </font>
    <font>
      <b/>
      <u val="single"/>
      <sz val="12"/>
      <color indexed="12"/>
      <name val="Times New Roman CE"/>
      <family val="1"/>
    </font>
    <font>
      <b/>
      <sz val="10"/>
      <color indexed="16"/>
      <name val="Arial CE"/>
      <family val="2"/>
    </font>
    <font>
      <i/>
      <sz val="11"/>
      <color indexed="20"/>
      <name val="Times New Roman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0" fontId="11" fillId="0" borderId="0" xfId="0" applyFont="1" applyBorder="1" applyAlignment="1">
      <alignment horizontal="centerContinuous"/>
    </xf>
    <xf numFmtId="0" fontId="0" fillId="0" borderId="0" xfId="0" applyAlignment="1">
      <alignment wrapText="1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0" fillId="0" borderId="2" xfId="0" applyBorder="1" applyAlignment="1">
      <alignment/>
    </xf>
    <xf numFmtId="0" fontId="10" fillId="0" borderId="3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0" xfId="0" applyAlignment="1">
      <alignment/>
    </xf>
    <xf numFmtId="164" fontId="1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0" fontId="12" fillId="0" borderId="5" xfId="0" applyFont="1" applyBorder="1" applyAlignment="1">
      <alignment wrapText="1"/>
    </xf>
    <xf numFmtId="3" fontId="12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6" fillId="0" borderId="3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12" fillId="0" borderId="5" xfId="0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9" fontId="20" fillId="0" borderId="4" xfId="0" applyNumberFormat="1" applyFont="1" applyBorder="1" applyAlignment="1">
      <alignment vertical="top"/>
    </xf>
    <xf numFmtId="0" fontId="12" fillId="0" borderId="12" xfId="0" applyFont="1" applyBorder="1" applyAlignment="1">
      <alignment vertical="center" wrapText="1"/>
    </xf>
    <xf numFmtId="3" fontId="12" fillId="0" borderId="13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 wrapText="1"/>
    </xf>
    <xf numFmtId="3" fontId="12" fillId="0" borderId="18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12" fillId="0" borderId="5" xfId="0" applyFont="1" applyBorder="1" applyAlignment="1">
      <alignment/>
    </xf>
    <xf numFmtId="0" fontId="12" fillId="0" borderId="12" xfId="0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0" applyNumberFormat="1" applyFont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167" fontId="14" fillId="0" borderId="0" xfId="0" applyNumberFormat="1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Fill="1" applyBorder="1" applyAlignment="1" applyProtection="1">
      <alignment/>
      <protection/>
    </xf>
    <xf numFmtId="3" fontId="0" fillId="0" borderId="10" xfId="0" applyNumberFormat="1" applyBorder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9" fillId="0" borderId="1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_equity_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Rozvaha"/>
      <sheetName val="Výsledovka"/>
      <sheetName val="Neprovozní majetek"/>
      <sheetName val="Náklady kapitálu"/>
      <sheetName val="Výsledky"/>
      <sheetName val="Řešen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8"/>
  <sheetViews>
    <sheetView showGridLines="0" tabSelected="1" workbookViewId="0" topLeftCell="A1">
      <selection activeCell="A1" sqref="A1"/>
    </sheetView>
  </sheetViews>
  <sheetFormatPr defaultColWidth="8.796875" defaultRowHeight="15"/>
  <cols>
    <col min="1" max="1" width="2.69921875" style="0" customWidth="1"/>
    <col min="2" max="2" width="5.3984375" style="0" customWidth="1"/>
    <col min="3" max="3" width="3.09765625" style="0" customWidth="1"/>
    <col min="4" max="4" width="18.69921875" style="0" customWidth="1"/>
    <col min="5" max="5" width="8.3984375" style="0" customWidth="1"/>
    <col min="10" max="10" width="4.19921875" style="0" customWidth="1"/>
  </cols>
  <sheetData>
    <row r="1" spans="2:9" ht="24.75" customHeight="1">
      <c r="B1" s="1" t="s">
        <v>46</v>
      </c>
      <c r="C1" s="3"/>
      <c r="D1" s="3"/>
      <c r="E1" s="3"/>
      <c r="F1" s="3"/>
      <c r="G1" s="3"/>
      <c r="H1" s="3"/>
      <c r="I1" s="3"/>
    </row>
    <row r="2" spans="2:9" ht="24.75" customHeight="1">
      <c r="B2" s="73" t="s">
        <v>47</v>
      </c>
      <c r="C2" s="73"/>
      <c r="D2" s="73"/>
      <c r="E2" s="73"/>
      <c r="F2" s="73"/>
      <c r="G2" s="73"/>
      <c r="H2" s="73"/>
      <c r="I2" s="73"/>
    </row>
    <row r="3" ht="7.5" customHeight="1">
      <c r="B3" s="2"/>
    </row>
    <row r="4" spans="2:3" ht="15.75">
      <c r="B4" s="68" t="s">
        <v>61</v>
      </c>
      <c r="C4" s="10"/>
    </row>
    <row r="5" spans="2:3" ht="15.75">
      <c r="B5" s="4"/>
      <c r="C5" s="10"/>
    </row>
    <row r="6" spans="2:3" ht="15.75">
      <c r="B6" s="21" t="s">
        <v>48</v>
      </c>
      <c r="C6" s="4" t="s">
        <v>62</v>
      </c>
    </row>
    <row r="7" spans="2:3" ht="15.75">
      <c r="B7" s="4"/>
      <c r="C7" t="s">
        <v>49</v>
      </c>
    </row>
    <row r="8" spans="2:3" ht="15.75">
      <c r="B8" s="21" t="s">
        <v>48</v>
      </c>
      <c r="C8" t="s">
        <v>50</v>
      </c>
    </row>
    <row r="9" spans="2:4" ht="15.75">
      <c r="B9" s="21" t="s">
        <v>48</v>
      </c>
      <c r="C9" t="s">
        <v>51</v>
      </c>
      <c r="D9" s="20"/>
    </row>
    <row r="10" ht="15.75">
      <c r="C10" s="21"/>
    </row>
    <row r="11" ht="9.75" customHeight="1"/>
    <row r="12" spans="2:4" ht="15.75">
      <c r="B12" s="68" t="s">
        <v>52</v>
      </c>
      <c r="C12" s="5" t="s">
        <v>1</v>
      </c>
      <c r="D12" s="19" t="s">
        <v>54</v>
      </c>
    </row>
    <row r="13" spans="2:4" ht="15.75">
      <c r="B13" s="7"/>
      <c r="C13" s="33" t="s">
        <v>2</v>
      </c>
      <c r="D13" t="s">
        <v>55</v>
      </c>
    </row>
    <row r="14" spans="2:4" ht="19.5" customHeight="1">
      <c r="B14" s="7"/>
      <c r="C14" s="33"/>
      <c r="D14" s="70" t="s">
        <v>58</v>
      </c>
    </row>
    <row r="15" spans="2:3" ht="9" customHeight="1">
      <c r="B15" s="7"/>
      <c r="C15" s="6"/>
    </row>
    <row r="16" spans="2:5" ht="15.75">
      <c r="B16" s="7" t="s">
        <v>53</v>
      </c>
      <c r="C16" s="6"/>
      <c r="E16" s="34">
        <f>rok+1</f>
        <v>2005</v>
      </c>
    </row>
    <row r="17" spans="2:5" ht="15.75">
      <c r="B17" s="7"/>
      <c r="C17" s="6"/>
      <c r="E17" s="34"/>
    </row>
    <row r="18" spans="2:5" ht="15.75">
      <c r="B18" s="69" t="s">
        <v>56</v>
      </c>
      <c r="C18" s="6"/>
      <c r="E18" s="34"/>
    </row>
    <row r="19" spans="2:3" ht="15.75">
      <c r="B19" s="7"/>
      <c r="C19" s="6"/>
    </row>
    <row r="20" ht="23.25">
      <c r="B20" s="8" t="s">
        <v>3</v>
      </c>
    </row>
    <row r="43" spans="3:4" ht="15.75">
      <c r="C43" s="67" t="s">
        <v>4</v>
      </c>
      <c r="D43" s="67">
        <v>2004</v>
      </c>
    </row>
    <row r="45" spans="3:5" ht="15.75">
      <c r="C45" s="10"/>
      <c r="D45" s="10"/>
      <c r="E45" s="11"/>
    </row>
    <row r="46" spans="3:5" ht="15.75">
      <c r="C46" s="10"/>
      <c r="D46" s="10"/>
      <c r="E46" s="11"/>
    </row>
    <row r="47" spans="3:5" ht="15.75">
      <c r="C47" s="10"/>
      <c r="D47" s="10"/>
      <c r="E47" s="11"/>
    </row>
    <row r="48" spans="3:5" ht="15.75">
      <c r="C48" s="10"/>
      <c r="D48" s="10"/>
      <c r="E48" s="11"/>
    </row>
  </sheetData>
  <mergeCells count="1">
    <mergeCell ref="B2:I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8.796875" defaultRowHeight="15"/>
  <cols>
    <col min="1" max="1" width="26.19921875" style="0" customWidth="1"/>
    <col min="2" max="5" width="7.09765625" style="0" customWidth="1"/>
    <col min="6" max="6" width="16.59765625" style="0" customWidth="1"/>
    <col min="7" max="10" width="7.09765625" style="0" customWidth="1"/>
    <col min="11" max="11" width="0.6953125" style="0" customWidth="1"/>
  </cols>
  <sheetData>
    <row r="1" ht="15.75">
      <c r="A1" s="9" t="s">
        <v>38</v>
      </c>
    </row>
    <row r="3" ht="16.5" thickBot="1">
      <c r="A3" s="7" t="s">
        <v>33</v>
      </c>
    </row>
    <row r="4" spans="1:11" ht="16.5" thickBot="1">
      <c r="A4" s="23" t="s">
        <v>5</v>
      </c>
      <c r="B4" s="35">
        <f>rok</f>
        <v>2004</v>
      </c>
      <c r="C4" s="24">
        <f>B4+1</f>
        <v>2005</v>
      </c>
      <c r="D4" s="24">
        <f>C4+1</f>
        <v>2006</v>
      </c>
      <c r="E4" s="24">
        <f>D4+1</f>
        <v>2007</v>
      </c>
      <c r="F4" s="23" t="s">
        <v>7</v>
      </c>
      <c r="G4" s="35">
        <f>B4</f>
        <v>2004</v>
      </c>
      <c r="H4" s="14">
        <f>C4</f>
        <v>2005</v>
      </c>
      <c r="I4" s="14">
        <f>D4</f>
        <v>2006</v>
      </c>
      <c r="J4" s="14">
        <f>E4</f>
        <v>2007</v>
      </c>
      <c r="K4" s="22"/>
    </row>
    <row r="5" spans="1:11" ht="45">
      <c r="A5" s="28" t="s">
        <v>26</v>
      </c>
      <c r="B5" s="29">
        <v>64865</v>
      </c>
      <c r="C5" s="29">
        <v>56763</v>
      </c>
      <c r="D5" s="29">
        <v>48641</v>
      </c>
      <c r="E5" s="29">
        <v>41000</v>
      </c>
      <c r="F5" s="28" t="s">
        <v>27</v>
      </c>
      <c r="G5" s="29">
        <v>44151.53656666667</v>
      </c>
      <c r="H5" s="29">
        <v>59404.49443333335</v>
      </c>
      <c r="I5" s="29">
        <v>66248.92238000002</v>
      </c>
      <c r="J5" s="29">
        <v>71777.5670968</v>
      </c>
      <c r="K5" s="22"/>
    </row>
    <row r="6" spans="1:11" ht="16.5" thickBot="1">
      <c r="A6" s="49" t="s">
        <v>29</v>
      </c>
      <c r="B6" s="50">
        <v>23000</v>
      </c>
      <c r="C6" s="50">
        <v>23000</v>
      </c>
      <c r="D6" s="50">
        <v>23000</v>
      </c>
      <c r="E6" s="51">
        <v>23000</v>
      </c>
      <c r="F6" s="58" t="s">
        <v>14</v>
      </c>
      <c r="G6" s="50">
        <v>400</v>
      </c>
      <c r="H6" s="50">
        <v>400</v>
      </c>
      <c r="I6" s="50">
        <v>400</v>
      </c>
      <c r="J6" s="51">
        <v>400</v>
      </c>
      <c r="K6" s="22"/>
    </row>
    <row r="7" spans="1:11" ht="15.75">
      <c r="A7" s="52" t="s">
        <v>30</v>
      </c>
      <c r="B7" s="30">
        <v>13392</v>
      </c>
      <c r="C7" s="30">
        <v>20735</v>
      </c>
      <c r="D7" s="30">
        <v>24522</v>
      </c>
      <c r="E7" s="53">
        <v>26752</v>
      </c>
      <c r="F7" s="57" t="s">
        <v>32</v>
      </c>
      <c r="G7" s="29">
        <v>31532</v>
      </c>
      <c r="H7" s="29">
        <v>38186</v>
      </c>
      <c r="I7" s="29">
        <v>41628</v>
      </c>
      <c r="J7" s="29">
        <v>44248</v>
      </c>
      <c r="K7" s="22"/>
    </row>
    <row r="8" spans="1:11" ht="15.75">
      <c r="A8" s="43" t="s">
        <v>31</v>
      </c>
      <c r="B8" s="29">
        <v>24362</v>
      </c>
      <c r="C8" s="29">
        <v>23561</v>
      </c>
      <c r="D8" s="29">
        <v>32538</v>
      </c>
      <c r="E8" s="29">
        <v>34548</v>
      </c>
      <c r="F8" s="54" t="s">
        <v>15</v>
      </c>
      <c r="G8" s="55">
        <v>8769.2</v>
      </c>
      <c r="H8" s="55">
        <v>5172.272000000001</v>
      </c>
      <c r="I8" s="55">
        <v>-0.1644799999994575</v>
      </c>
      <c r="J8" s="56">
        <v>-0.19079679999937071</v>
      </c>
      <c r="K8" s="22"/>
    </row>
    <row r="9" spans="1:11" ht="16.5" thickBot="1">
      <c r="A9" s="43" t="s">
        <v>37</v>
      </c>
      <c r="B9" s="29">
        <f>G10-SUM(B5:B8)</f>
        <v>9496.736566666688</v>
      </c>
      <c r="C9" s="29">
        <f>H10-SUM(C5:C8)</f>
        <v>24900.766433333338</v>
      </c>
      <c r="D9" s="29">
        <f>I10-SUM(D5:D8)</f>
        <v>22861.757900000026</v>
      </c>
      <c r="E9" s="29">
        <f>J10-SUM(E5:E8)</f>
        <v>34411.3763</v>
      </c>
      <c r="F9" s="43" t="s">
        <v>28</v>
      </c>
      <c r="G9" s="29">
        <v>50263</v>
      </c>
      <c r="H9" s="29">
        <v>45797</v>
      </c>
      <c r="I9" s="29">
        <v>43286</v>
      </c>
      <c r="J9" s="29">
        <v>43286</v>
      </c>
      <c r="K9" s="22"/>
    </row>
    <row r="10" spans="1:11" ht="16.5" thickBot="1">
      <c r="A10" s="31" t="s">
        <v>16</v>
      </c>
      <c r="B10" s="32">
        <f>SUM(B5:B9)</f>
        <v>135115.7365666667</v>
      </c>
      <c r="C10" s="32">
        <f>SUM(C5:C9)</f>
        <v>148959.76643333334</v>
      </c>
      <c r="D10" s="32">
        <f>SUM(D5:D9)</f>
        <v>151562.75790000003</v>
      </c>
      <c r="E10" s="32">
        <f>SUM(E5:E9)</f>
        <v>159711.3763</v>
      </c>
      <c r="F10" s="31" t="s">
        <v>16</v>
      </c>
      <c r="G10" s="32">
        <f>SUM(G5:G9)</f>
        <v>135115.7365666667</v>
      </c>
      <c r="H10" s="32">
        <f>SUM(H5:H9)</f>
        <v>148959.76643333334</v>
      </c>
      <c r="I10" s="32">
        <f>SUM(I5:I9)</f>
        <v>151562.75790000003</v>
      </c>
      <c r="J10" s="32">
        <f>SUM(J5:J9)</f>
        <v>159711.3763</v>
      </c>
      <c r="K10" s="22"/>
    </row>
    <row r="11" spans="1:10" ht="15.75">
      <c r="A11" s="13"/>
      <c r="B11" s="36"/>
      <c r="C11" s="36"/>
      <c r="D11" s="36"/>
      <c r="E11" s="36"/>
      <c r="G11" s="36"/>
      <c r="H11" s="36"/>
      <c r="I11" s="36"/>
      <c r="J11" s="36"/>
    </row>
    <row r="12" ht="15.75">
      <c r="A12" s="25"/>
    </row>
    <row r="13" spans="1:10" ht="15.75">
      <c r="A13" s="12" t="s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ht="15.75">
      <c r="K14" s="36">
        <f>K9-K7</f>
        <v>0</v>
      </c>
    </row>
    <row r="15" spans="2:10" ht="15.75">
      <c r="B15" s="36"/>
      <c r="C15" s="36"/>
      <c r="D15" s="36"/>
      <c r="E15" s="36"/>
      <c r="F15" s="36"/>
      <c r="G15" s="36"/>
      <c r="H15" s="36"/>
      <c r="I15" s="36"/>
      <c r="J15" s="36"/>
    </row>
    <row r="17" spans="2:10" ht="15.75">
      <c r="B17" s="36"/>
      <c r="C17" s="36"/>
      <c r="D17" s="36"/>
      <c r="E17" s="36"/>
      <c r="F17" s="36"/>
      <c r="G17" s="36"/>
      <c r="H17" s="36"/>
      <c r="I17" s="36"/>
      <c r="J17" s="36"/>
    </row>
    <row r="18" spans="2:5" ht="15.75">
      <c r="B18" s="36"/>
      <c r="C18" s="36"/>
      <c r="D18" s="36"/>
      <c r="E18" s="36"/>
    </row>
  </sheetData>
  <printOptions headings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"/>
    </sheetView>
  </sheetViews>
  <sheetFormatPr defaultColWidth="8.796875" defaultRowHeight="15"/>
  <cols>
    <col min="1" max="1" width="37.19921875" style="0" customWidth="1"/>
    <col min="2" max="2" width="6.09765625" style="0" customWidth="1"/>
  </cols>
  <sheetData>
    <row r="1" ht="15.75">
      <c r="A1" s="9" t="s">
        <v>19</v>
      </c>
    </row>
    <row r="2" ht="15.75">
      <c r="A2" s="9"/>
    </row>
    <row r="3" ht="15.75">
      <c r="A3" s="7" t="s">
        <v>34</v>
      </c>
    </row>
    <row r="4" spans="1:6" ht="31.5">
      <c r="A4" s="37"/>
      <c r="B4" s="38"/>
      <c r="C4" s="39">
        <f>rok+1</f>
        <v>2005</v>
      </c>
      <c r="D4" s="39">
        <f>C4+1</f>
        <v>2006</v>
      </c>
      <c r="E4" s="39">
        <f>D4+1</f>
        <v>2007</v>
      </c>
      <c r="F4" s="40" t="str">
        <f>FIXED(E4+1,0,1)&amp;" 2.fáze"</f>
        <v>2008 2.fáze</v>
      </c>
    </row>
    <row r="5" spans="1:6" ht="17.25" customHeight="1">
      <c r="A5" s="44" t="s">
        <v>20</v>
      </c>
      <c r="B5" s="45"/>
      <c r="C5" s="27">
        <v>224112.6</v>
      </c>
      <c r="D5" s="27">
        <v>233536.6</v>
      </c>
      <c r="E5" s="27">
        <v>258643</v>
      </c>
      <c r="F5" s="27">
        <v>258643</v>
      </c>
    </row>
    <row r="6" spans="1:6" ht="17.25" customHeight="1">
      <c r="A6" s="44" t="s">
        <v>21</v>
      </c>
      <c r="B6" s="45"/>
      <c r="C6" s="27">
        <v>188778</v>
      </c>
      <c r="D6" s="27">
        <v>209801</v>
      </c>
      <c r="E6" s="27">
        <v>232918</v>
      </c>
      <c r="F6" s="27">
        <v>230270</v>
      </c>
    </row>
    <row r="7" spans="1:6" ht="17.25" customHeight="1">
      <c r="A7" s="46" t="s">
        <v>22</v>
      </c>
      <c r="B7" s="47"/>
      <c r="C7" s="26">
        <f>C5-C6</f>
        <v>35334.600000000006</v>
      </c>
      <c r="D7" s="26">
        <f>D5-D6</f>
        <v>23735.600000000006</v>
      </c>
      <c r="E7" s="26">
        <f>E5-E6</f>
        <v>25725</v>
      </c>
      <c r="F7" s="26">
        <f>F5-F6</f>
        <v>28373</v>
      </c>
    </row>
    <row r="8" spans="1:6" ht="17.25" customHeight="1">
      <c r="A8" s="44" t="s">
        <v>8</v>
      </c>
      <c r="B8" s="45"/>
      <c r="C8" s="27">
        <v>680</v>
      </c>
      <c r="D8" s="27">
        <v>680</v>
      </c>
      <c r="E8" s="27">
        <v>680</v>
      </c>
      <c r="F8" s="27">
        <v>680</v>
      </c>
    </row>
    <row r="9" spans="1:6" ht="17.25" customHeight="1">
      <c r="A9" s="44" t="s">
        <v>9</v>
      </c>
      <c r="B9" s="45"/>
      <c r="C9" s="27">
        <v>5579</v>
      </c>
      <c r="D9" s="27">
        <v>6168</v>
      </c>
      <c r="E9" s="27">
        <v>6399</v>
      </c>
      <c r="F9" s="27">
        <v>6391</v>
      </c>
    </row>
    <row r="10" spans="1:6" ht="17.25" customHeight="1">
      <c r="A10" s="44" t="s">
        <v>23</v>
      </c>
      <c r="B10" s="45"/>
      <c r="C10" s="27">
        <v>1200</v>
      </c>
      <c r="D10" s="27">
        <v>750</v>
      </c>
      <c r="E10" s="27">
        <v>-0.026316799999913203</v>
      </c>
      <c r="F10" s="27">
        <v>0</v>
      </c>
    </row>
    <row r="11" spans="1:6" ht="17.25" customHeight="1">
      <c r="A11" s="46" t="s">
        <v>25</v>
      </c>
      <c r="B11" s="47"/>
      <c r="C11" s="26">
        <f>C7+C8-C9-C10</f>
        <v>29235.600000000006</v>
      </c>
      <c r="D11" s="26">
        <f>D7+D8-D9-D10</f>
        <v>17497.600000000006</v>
      </c>
      <c r="E11" s="26">
        <f>E7+E8-E9-E10</f>
        <v>20006.0263168</v>
      </c>
      <c r="F11" s="26">
        <f>F7+F8-F9-F10</f>
        <v>22662</v>
      </c>
    </row>
    <row r="12" spans="1:6" ht="17.25" customHeight="1">
      <c r="A12" s="44" t="s">
        <v>17</v>
      </c>
      <c r="B12" s="48">
        <v>0.24</v>
      </c>
      <c r="C12" s="27">
        <f>C11*$B$12</f>
        <v>7016.544000000001</v>
      </c>
      <c r="D12" s="27">
        <f>D11*$B$12</f>
        <v>4199.424000000001</v>
      </c>
      <c r="E12" s="27">
        <f>E11*$B$12</f>
        <v>4801.446316031999</v>
      </c>
      <c r="F12" s="27">
        <f>F11*$B$12</f>
        <v>5438.88</v>
      </c>
    </row>
    <row r="13" spans="1:6" ht="17.25" customHeight="1">
      <c r="A13" s="46" t="s">
        <v>24</v>
      </c>
      <c r="B13" s="47"/>
      <c r="C13" s="26">
        <f>C11-C12</f>
        <v>22219.056000000004</v>
      </c>
      <c r="D13" s="26">
        <f>D11-D12</f>
        <v>13298.176000000005</v>
      </c>
      <c r="E13" s="26">
        <f>E11-E12</f>
        <v>15204.580000767999</v>
      </c>
      <c r="F13" s="26">
        <f>F11-F12</f>
        <v>17223.12</v>
      </c>
    </row>
    <row r="15" spans="1:6" ht="15.75">
      <c r="A15" s="12" t="s">
        <v>6</v>
      </c>
      <c r="B15" s="3"/>
      <c r="C15" s="3"/>
      <c r="D15" s="3"/>
      <c r="E15" s="3"/>
      <c r="F15" s="3"/>
    </row>
  </sheetData>
  <printOptions heading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8.796875" defaultRowHeight="15"/>
  <cols>
    <col min="1" max="1" width="5" style="0" customWidth="1"/>
    <col min="2" max="2" width="6.3984375" style="0" customWidth="1"/>
    <col min="3" max="3" width="40.09765625" style="0" customWidth="1"/>
    <col min="5" max="5" width="14" style="0" customWidth="1"/>
  </cols>
  <sheetData>
    <row r="1" ht="15.75">
      <c r="A1" s="9" t="s">
        <v>35</v>
      </c>
    </row>
    <row r="3" spans="1:3" ht="20.25">
      <c r="A3" s="15"/>
      <c r="B3" s="16" t="s">
        <v>0</v>
      </c>
      <c r="C3" t="s">
        <v>36</v>
      </c>
    </row>
    <row r="4" spans="1:4" ht="20.25">
      <c r="A4" s="15"/>
      <c r="B4" s="16" t="s">
        <v>0</v>
      </c>
      <c r="C4" t="s">
        <v>10</v>
      </c>
      <c r="D4" s="17"/>
    </row>
    <row r="5" spans="1:4" ht="15" customHeight="1">
      <c r="A5" s="15"/>
      <c r="C5" t="s">
        <v>11</v>
      </c>
      <c r="D5" s="66">
        <v>0.25</v>
      </c>
    </row>
    <row r="6" spans="1:4" ht="15" customHeight="1">
      <c r="A6" s="15"/>
      <c r="C6" s="42" t="s">
        <v>12</v>
      </c>
      <c r="D6" s="18"/>
    </row>
    <row r="7" ht="15" customHeight="1">
      <c r="A7" s="15"/>
    </row>
    <row r="8" spans="1:2" ht="20.25">
      <c r="A8" s="15"/>
      <c r="B8" t="s">
        <v>13</v>
      </c>
    </row>
    <row r="9" spans="1:2" ht="15" customHeight="1">
      <c r="A9" s="15"/>
      <c r="B9" t="str">
        <f>"udrží na úrovni z roku "&amp;FIXED(rok+3,0,1)&amp;"."</f>
        <v>udrží na úrovni z roku 2007.</v>
      </c>
    </row>
    <row r="11" spans="1:5" ht="15.75">
      <c r="A11" s="12" t="s">
        <v>6</v>
      </c>
      <c r="B11" s="3"/>
      <c r="C11" s="3"/>
      <c r="D11" s="3"/>
      <c r="E11" s="3"/>
    </row>
  </sheetData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8.796875" defaultRowHeight="15"/>
  <cols>
    <col min="1" max="1" width="36.09765625" style="0" customWidth="1"/>
    <col min="2" max="2" width="9.8984375" style="0" customWidth="1"/>
    <col min="3" max="4" width="16.59765625" style="0" customWidth="1"/>
  </cols>
  <sheetData>
    <row r="1" ht="15.75">
      <c r="A1" s="9" t="s">
        <v>42</v>
      </c>
    </row>
    <row r="2" ht="15.75">
      <c r="A2" s="9"/>
    </row>
    <row r="3" ht="15.75">
      <c r="A3" s="61" t="s">
        <v>44</v>
      </c>
    </row>
    <row r="5" spans="1:2" ht="15.75">
      <c r="A5" s="62" t="s">
        <v>43</v>
      </c>
      <c r="B5" s="64">
        <v>0.21559469070096185</v>
      </c>
    </row>
    <row r="6" spans="1:2" ht="15.75">
      <c r="A6" s="63" t="s">
        <v>39</v>
      </c>
      <c r="B6" s="65">
        <v>0.12</v>
      </c>
    </row>
    <row r="7" spans="1:2" ht="15.75">
      <c r="A7" s="62" t="s">
        <v>40</v>
      </c>
      <c r="B7" s="64">
        <v>0.6</v>
      </c>
    </row>
    <row r="8" spans="1:2" ht="15.75">
      <c r="A8" s="63" t="s">
        <v>41</v>
      </c>
      <c r="B8" s="65">
        <f>1-B7</f>
        <v>0.4</v>
      </c>
    </row>
    <row r="9" spans="1:2" ht="15.75">
      <c r="A9" s="59"/>
      <c r="B9" s="60"/>
    </row>
    <row r="10" spans="1:5" ht="15.75">
      <c r="A10" s="74" t="s">
        <v>6</v>
      </c>
      <c r="B10" s="74"/>
      <c r="C10" s="74"/>
      <c r="D10" s="3"/>
      <c r="E10" s="25"/>
    </row>
  </sheetData>
  <mergeCells count="1">
    <mergeCell ref="A10:C10"/>
  </mergeCells>
  <printOptions headings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"/>
    </sheetView>
  </sheetViews>
  <sheetFormatPr defaultColWidth="8.796875" defaultRowHeight="15"/>
  <cols>
    <col min="1" max="1" width="36.09765625" style="0" customWidth="1"/>
    <col min="2" max="2" width="9.8984375" style="0" customWidth="1"/>
    <col min="3" max="3" width="9.69921875" style="0" customWidth="1"/>
    <col min="4" max="4" width="9.3984375" style="0" customWidth="1"/>
    <col min="5" max="5" width="11.09765625" style="0" customWidth="1"/>
  </cols>
  <sheetData>
    <row r="1" ht="15.75">
      <c r="A1" s="9" t="s">
        <v>57</v>
      </c>
    </row>
    <row r="2" ht="15.75">
      <c r="A2" s="9"/>
    </row>
    <row r="3" spans="1:5" ht="15.75">
      <c r="A3" s="75"/>
      <c r="B3" s="41">
        <f>Výsledovka!C4</f>
        <v>2005</v>
      </c>
      <c r="C3" s="41">
        <f>Výsledovka!D4</f>
        <v>2006</v>
      </c>
      <c r="D3" s="41">
        <f>Výsledovka!E4</f>
        <v>2007</v>
      </c>
      <c r="E3" s="41" t="str">
        <f>Výsledovka!F4</f>
        <v>2008 2.fáze</v>
      </c>
    </row>
    <row r="4" spans="1:5" ht="15.75">
      <c r="A4" s="71" t="s">
        <v>63</v>
      </c>
      <c r="B4" s="72">
        <v>26854.296000000006</v>
      </c>
      <c r="C4" s="72">
        <v>18039.056000000004</v>
      </c>
      <c r="D4" s="72">
        <v>19551</v>
      </c>
      <c r="E4" s="72">
        <v>21563.48</v>
      </c>
    </row>
    <row r="5" spans="1:5" ht="15.75">
      <c r="A5" s="71" t="s">
        <v>64</v>
      </c>
      <c r="B5" s="72">
        <v>78970</v>
      </c>
      <c r="C5" s="72">
        <v>72419.5</v>
      </c>
      <c r="D5" s="72">
        <v>74480</v>
      </c>
      <c r="E5" s="72">
        <v>69114</v>
      </c>
    </row>
    <row r="6" ht="15.75">
      <c r="A6" s="9"/>
    </row>
    <row r="7" ht="15.75">
      <c r="A7" s="61" t="s">
        <v>59</v>
      </c>
    </row>
    <row r="8" spans="1:5" ht="15.75">
      <c r="A8" s="37"/>
      <c r="B8" s="41">
        <f>Výsledovka!C4</f>
        <v>2005</v>
      </c>
      <c r="C8" s="41">
        <f>Výsledovka!D4</f>
        <v>2006</v>
      </c>
      <c r="D8" s="41">
        <f>Výsledovka!E4</f>
        <v>2007</v>
      </c>
      <c r="E8" s="41" t="str">
        <f>Výsledovka!F4</f>
        <v>2008 2.fáze</v>
      </c>
    </row>
    <row r="9" spans="1:5" ht="15.75">
      <c r="A9" s="71" t="s">
        <v>45</v>
      </c>
      <c r="B9" s="72">
        <v>13758.16276520703</v>
      </c>
      <c r="C9" s="72">
        <v>6029.236818069019</v>
      </c>
      <c r="D9" s="72">
        <v>7199.474061955416</v>
      </c>
      <c r="E9" s="72">
        <v>10101.834408136232</v>
      </c>
    </row>
    <row r="10" spans="1:5" ht="15.75">
      <c r="A10" s="71" t="s">
        <v>18</v>
      </c>
      <c r="B10" s="72">
        <v>17403.772175742368</v>
      </c>
      <c r="C10" s="72">
        <v>8156.820728874892</v>
      </c>
      <c r="D10" s="72">
        <v>7962.483758027466</v>
      </c>
      <c r="E10" s="72">
        <v>11137.899193798474</v>
      </c>
    </row>
    <row r="11" ht="15.75">
      <c r="A11" s="9"/>
    </row>
    <row r="12" ht="15.75">
      <c r="A12" s="61" t="s">
        <v>60</v>
      </c>
    </row>
    <row r="13" spans="1:2" ht="15.75">
      <c r="A13" s="71" t="s">
        <v>45</v>
      </c>
      <c r="B13" s="72">
        <v>103774.06392787273</v>
      </c>
    </row>
    <row r="14" spans="1:2" ht="15.75">
      <c r="A14" s="71" t="s">
        <v>18</v>
      </c>
      <c r="B14" s="72">
        <v>97582.1758493032</v>
      </c>
    </row>
    <row r="15" spans="1:5" ht="15.75">
      <c r="A15" s="74" t="s">
        <v>6</v>
      </c>
      <c r="B15" s="74"/>
      <c r="C15" s="74"/>
      <c r="D15" s="74"/>
      <c r="E15" s="74"/>
    </row>
    <row r="16" spans="1:5" ht="15.75">
      <c r="A16" s="74"/>
      <c r="B16" s="74"/>
      <c r="C16" s="74"/>
      <c r="D16" s="74"/>
      <c r="E16" s="74"/>
    </row>
  </sheetData>
  <mergeCells count="1">
    <mergeCell ref="A15:E16"/>
  </mergeCells>
  <printOptions headings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5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Ekonomická přidaná hodnota 1</dc:title>
  <dc:subject>FP 412</dc:subject>
  <dc:creator>Mařík</dc:creator>
  <cp:keywords/>
  <dc:description/>
  <cp:lastModifiedBy>Mařík Miloš</cp:lastModifiedBy>
  <cp:lastPrinted>2003-02-08T13:12:48Z</cp:lastPrinted>
  <dcterms:created xsi:type="dcterms:W3CDTF">2004-12-18T18:44:43Z</dcterms:created>
  <dcterms:modified xsi:type="dcterms:W3CDTF">2007-12-03T19:57:53Z</dcterms:modified>
  <cp:category/>
  <cp:version/>
  <cp:contentType/>
  <cp:contentStatus/>
</cp:coreProperties>
</file>