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40" windowWidth="9720" windowHeight="3300" activeTab="0"/>
  </bookViews>
  <sheets>
    <sheet name="Úvod" sheetId="1" r:id="rId1"/>
    <sheet name="Výkazy za minulý rok" sheetId="2" r:id="rId2"/>
    <sheet name="Prognóza generátorů hodnoty" sheetId="3" r:id="rId3"/>
    <sheet name="Financování a další informace" sheetId="4" r:id="rId4"/>
    <sheet name="Výsledky" sheetId="5" r:id="rId5"/>
    <sheet name="Pomocný" sheetId="6" state="hidden" r:id="rId6"/>
  </sheets>
  <externalReferences>
    <externalReference r:id="rId9"/>
  </externalReferences>
  <definedNames>
    <definedName name="rok" localSheetId="3">'[1]Úvod'!$C$46</definedName>
    <definedName name="rok" localSheetId="2">'[1]Úvod'!$C$46</definedName>
    <definedName name="rok" localSheetId="1">'[1]Úvod'!$C$46</definedName>
    <definedName name="rok">'Úvod'!$D$32</definedName>
  </definedNames>
  <calcPr fullCalcOnLoad="1"/>
</workbook>
</file>

<file path=xl/sharedStrings.xml><?xml version="1.0" encoding="utf-8"?>
<sst xmlns="http://schemas.openxmlformats.org/spreadsheetml/2006/main" count="122" uniqueCount="96">
  <si>
    <r>
      <t xml:space="preserve"> ©</t>
    </r>
    <r>
      <rPr>
        <i/>
        <sz val="12"/>
        <color indexed="17"/>
        <rFont val="Times New Roman CE"/>
        <family val="1"/>
      </rPr>
      <t xml:space="preserve"> Autoři: Pavla Maříková, Miloš Mařík</t>
    </r>
  </si>
  <si>
    <t>Rok:</t>
  </si>
  <si>
    <t>Obligace</t>
  </si>
  <si>
    <t>Vlastní kapitál</t>
  </si>
  <si>
    <t>—–—–—–—–—–—–—–—–—–—–</t>
  </si>
  <si>
    <t>Beta</t>
  </si>
  <si>
    <t>Odpisy</t>
  </si>
  <si>
    <t>A.Váhy - porovnání tržní a účetní hodnoty:</t>
  </si>
  <si>
    <t>Účetní hodnoty</t>
  </si>
  <si>
    <t>Tržní hodnoty</t>
  </si>
  <si>
    <t>Dlouhodobé úvěry</t>
  </si>
  <si>
    <t>C.Vlastní kap. - linie cenných papírů</t>
  </si>
  <si>
    <t>Výnos podniku</t>
  </si>
  <si>
    <t>rf</t>
  </si>
  <si>
    <t>Krátkodobé závazky</t>
  </si>
  <si>
    <t>Provozní výsledek hospodaření</t>
  </si>
  <si>
    <t>VH za účetní období</t>
  </si>
  <si>
    <t>Bankovní úvěry</t>
  </si>
  <si>
    <t>Příklad k procvičení</t>
  </si>
  <si>
    <t>à</t>
  </si>
  <si>
    <t>Úkol:</t>
  </si>
  <si>
    <t>List Výsledky obsahuje hlavní výsledky, podle kterých zkontrolujete správnost svých výpočtů.</t>
  </si>
  <si>
    <t>KONTROLNÍ VÝSLEDKY</t>
  </si>
  <si>
    <t>Jsou k dispozici tyto podklady:</t>
  </si>
  <si>
    <t>SESTAVENÍ FINANČNÍHO PLÁNU</t>
  </si>
  <si>
    <t>Rozvaha a výsledovka za poslední rok</t>
  </si>
  <si>
    <t>Prognóza generátorů hodnoty</t>
  </si>
  <si>
    <t>Plán dlouhodobého financování</t>
  </si>
  <si>
    <t>Sestavit plánované finanční výkazy, tj. rozvahu, výsledovku</t>
  </si>
  <si>
    <t>AKTIVA CELKEM</t>
  </si>
  <si>
    <t>Oběžná aktiva</t>
  </si>
  <si>
    <t>PASIVA CELKEM</t>
  </si>
  <si>
    <t>Cizí zdroje</t>
  </si>
  <si>
    <t>Výkonová spotřeba</t>
  </si>
  <si>
    <t>Osobní náklady</t>
  </si>
  <si>
    <t>Nákladové úroky</t>
  </si>
  <si>
    <t>Tržby za prodej výrobků</t>
  </si>
  <si>
    <t>Ostatní provozní náklady</t>
  </si>
  <si>
    <t>Výsledovka (tis. Kč)</t>
  </si>
  <si>
    <t>Finanční výnosy</t>
  </si>
  <si>
    <t>Daně</t>
  </si>
  <si>
    <t>Sazba daně z příjmů práv.osob</t>
  </si>
  <si>
    <t>Plánovaná rozvaha</t>
  </si>
  <si>
    <t>Dlouhodobý majetek</t>
  </si>
  <si>
    <t>Dlouhod. hmot. a nehmot. maj.</t>
  </si>
  <si>
    <t>Dlouhodobý finanční majetek</t>
  </si>
  <si>
    <t>Pohledávky</t>
  </si>
  <si>
    <t>Peníze (pokladna+účet)</t>
  </si>
  <si>
    <t>Časové rozlišení</t>
  </si>
  <si>
    <t>Základní kapitál</t>
  </si>
  <si>
    <t>Kapitálové fondy</t>
  </si>
  <si>
    <t>Fondy ze zisku (RF,neroz.zisk)</t>
  </si>
  <si>
    <t>VH běžného roku</t>
  </si>
  <si>
    <t>Rezervy</t>
  </si>
  <si>
    <t>Dlouhodobé závazky</t>
  </si>
  <si>
    <t>Výsledovka</t>
  </si>
  <si>
    <t>Výkony</t>
  </si>
  <si>
    <t>Změna stavu zásob vlastní výroby</t>
  </si>
  <si>
    <t>Finanční výkazy za poslední skutečný rok</t>
  </si>
  <si>
    <t>VH před daněmi</t>
  </si>
  <si>
    <t>a výkaz peněžních toků na příštích 5 let pro účely ocenění metodou</t>
  </si>
  <si>
    <t>AKTIVA k 31. 12. (tis. Kč)</t>
  </si>
  <si>
    <t>PASIVA k 31. 12. (tis. Kč)</t>
  </si>
  <si>
    <t>Plán dlouhodobého financování a doplňkové informace k plánu</t>
  </si>
  <si>
    <t>Provozně nepotřebný majetek:</t>
  </si>
  <si>
    <t xml:space="preserve">  - dlouhodobý finanční majetek a veškeré výnosy z něho plynoucí</t>
  </si>
  <si>
    <t xml:space="preserve">  - peněžní prostředky nad</t>
  </si>
  <si>
    <t>tis. Kč</t>
  </si>
  <si>
    <t>Tempo růstu tržeb</t>
  </si>
  <si>
    <t>Zisková marže</t>
  </si>
  <si>
    <t>Pracovní kapitál provozně nutný</t>
  </si>
  <si>
    <t>Doby obratu vztažné k tržbám (365 dní)</t>
  </si>
  <si>
    <t>Zásoby materiálu</t>
  </si>
  <si>
    <t>Zároby výrobků a nedok. výroby</t>
  </si>
  <si>
    <t>Zásoby výrobků a nedokončené výroby</t>
  </si>
  <si>
    <t>Zisková marže před odpisy</t>
  </si>
  <si>
    <t>Poměry k výkonům</t>
  </si>
  <si>
    <t>Investiční výdaj</t>
  </si>
  <si>
    <t>Investice do dlouhodobého provozně nutného majetku</t>
  </si>
  <si>
    <t>Bankovní úvěry (stav k 31. 12.)</t>
  </si>
  <si>
    <t>Úroky</t>
  </si>
  <si>
    <t>Ostatní informace k plánu</t>
  </si>
  <si>
    <t>Dlouhodobý finanční majetek a výnosy z něho zůstatnou na úrovni posledního skutečného roku.</t>
  </si>
  <si>
    <t>Sazba daně ze zisku</t>
  </si>
  <si>
    <t>Podnik bude 50 % zisku rozdělovat na dividendy.</t>
  </si>
  <si>
    <t>Změny časového rozlišení a nákladových rezerv se neplánují.</t>
  </si>
  <si>
    <t>Z toho na dividendách bude rozděleno</t>
  </si>
  <si>
    <t>KPVH před daní</t>
  </si>
  <si>
    <t>KPVH po dani</t>
  </si>
  <si>
    <t>Peněžní tok z hlavního provozu</t>
  </si>
  <si>
    <t>Celkový peněžní tok</t>
  </si>
  <si>
    <t>Jiné externí změny vlastního kapitálu se neplánují.</t>
  </si>
  <si>
    <t>DCF entity, a to tak, aby byl vyčíslen KPVH a peněžní tok z hlavního provozu.</t>
  </si>
  <si>
    <t>KPVH před odpisy a daní</t>
  </si>
  <si>
    <t>Výkaz peněžních toků</t>
  </si>
  <si>
    <t>AKTIVA = PASIVA CELKEM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</si>
</sst>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_)"/>
    <numFmt numFmtId="165" formatCode="#,##0_)"/>
    <numFmt numFmtId="166" formatCode="0.00%_)"/>
    <numFmt numFmtId="167" formatCode="#,##0.00_)"/>
    <numFmt numFmtId="168" formatCode="#,##0.000_)"/>
    <numFmt numFmtId="169" formatCode="0.000_)"/>
    <numFmt numFmtId="170" formatCode="0.0%_)"/>
    <numFmt numFmtId="171" formatCode="#,##0.0000_)"/>
    <numFmt numFmtId="172" formatCode="0.00_)"/>
    <numFmt numFmtId="173" formatCode="0.0000"/>
    <numFmt numFmtId="174" formatCode="0.0000%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0.000"/>
    <numFmt numFmtId="181" formatCode="0.0"/>
    <numFmt numFmtId="182" formatCode="#,##0.0"/>
    <numFmt numFmtId="183" formatCode="#,##0.000"/>
    <numFmt numFmtId="184" formatCode="General_)"/>
    <numFmt numFmtId="185" formatCode="0.000%"/>
    <numFmt numFmtId="186" formatCode="#,##0_);\(#,##0\)"/>
    <numFmt numFmtId="187" formatCode="0.0000_)"/>
    <numFmt numFmtId="188" formatCode="0.00000%"/>
  </numFmts>
  <fonts count="22">
    <font>
      <sz val="12"/>
      <name val="Times New Roman CE"/>
      <family val="0"/>
    </font>
    <font>
      <b/>
      <i/>
      <u val="single"/>
      <sz val="18"/>
      <color indexed="10"/>
      <name val="Times New Roman CE"/>
      <family val="1"/>
    </font>
    <font>
      <b/>
      <sz val="12"/>
      <name val="Times New Roman CE"/>
      <family val="0"/>
    </font>
    <font>
      <i/>
      <sz val="18"/>
      <color indexed="17"/>
      <name val="Times New Roman CE"/>
      <family val="1"/>
    </font>
    <font>
      <i/>
      <sz val="12"/>
      <color indexed="17"/>
      <name val="Times New Roman CE"/>
      <family val="1"/>
    </font>
    <font>
      <b/>
      <sz val="12"/>
      <color indexed="17"/>
      <name val="Times New Roman CE"/>
      <family val="1"/>
    </font>
    <font>
      <b/>
      <sz val="14"/>
      <color indexed="45"/>
      <name val="Wingdings"/>
      <family val="0"/>
    </font>
    <font>
      <b/>
      <sz val="12"/>
      <color indexed="12"/>
      <name val="Times New Roman CE"/>
      <family val="0"/>
    </font>
    <font>
      <b/>
      <sz val="12"/>
      <color indexed="10"/>
      <name val="Times New Roman CE"/>
      <family val="0"/>
    </font>
    <font>
      <sz val="8"/>
      <name val="Times New Roman CE"/>
      <family val="0"/>
    </font>
    <font>
      <b/>
      <u val="single"/>
      <sz val="14"/>
      <color indexed="10"/>
      <name val="Times New Roman CE"/>
      <family val="1"/>
    </font>
    <font>
      <b/>
      <i/>
      <u val="single"/>
      <sz val="18"/>
      <color indexed="56"/>
      <name val="Times New Roman CE"/>
      <family val="1"/>
    </font>
    <font>
      <b/>
      <u val="single"/>
      <sz val="12"/>
      <color indexed="12"/>
      <name val="Times New Roman CE"/>
      <family val="1"/>
    </font>
    <font>
      <sz val="10"/>
      <name val="Wingdings"/>
      <family val="0"/>
    </font>
    <font>
      <b/>
      <sz val="10"/>
      <color indexed="16"/>
      <name val="Arial CE"/>
      <family val="2"/>
    </font>
    <font>
      <sz val="12"/>
      <color indexed="9"/>
      <name val="Times New Roman CE"/>
      <family val="0"/>
    </font>
    <font>
      <b/>
      <i/>
      <u val="single"/>
      <sz val="18"/>
      <color indexed="62"/>
      <name val="Times New Roman CE"/>
      <family val="1"/>
    </font>
    <font>
      <u val="single"/>
      <sz val="9"/>
      <color indexed="12"/>
      <name val="Times New Roman CE"/>
      <family val="0"/>
    </font>
    <font>
      <u val="single"/>
      <sz val="9"/>
      <color indexed="36"/>
      <name val="Times New Roman CE"/>
      <family val="0"/>
    </font>
    <font>
      <i/>
      <sz val="12"/>
      <name val="Times New Roman CE"/>
      <family val="0"/>
    </font>
    <font>
      <b/>
      <sz val="16"/>
      <color indexed="10"/>
      <name val="Times New Roman CE"/>
      <family val="1"/>
    </font>
    <font>
      <b/>
      <sz val="14"/>
      <color indexed="12"/>
      <name val="Times New Roman CE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0" fontId="0" fillId="0" borderId="0" xfId="20" applyNumberFormat="1" applyFont="1" applyBorder="1" applyAlignment="1">
      <alignment/>
    </xf>
    <xf numFmtId="0" fontId="0" fillId="0" borderId="0" xfId="0" applyFont="1" applyAlignment="1">
      <alignment horizontal="center"/>
    </xf>
    <xf numFmtId="10" fontId="0" fillId="0" borderId="0" xfId="20" applyNumberFormat="1" applyFont="1" applyAlignment="1">
      <alignment/>
    </xf>
    <xf numFmtId="0" fontId="0" fillId="0" borderId="1" xfId="0" applyBorder="1" applyAlignment="1">
      <alignment/>
    </xf>
    <xf numFmtId="0" fontId="10" fillId="0" borderId="0" xfId="0" applyFont="1" applyFill="1" applyAlignment="1" applyProtection="1">
      <alignment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1" fillId="0" borderId="0" xfId="0" applyFont="1" applyFill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Alignment="1">
      <alignment horizontal="right"/>
    </xf>
    <xf numFmtId="0" fontId="7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" fontId="15" fillId="0" borderId="0" xfId="0" applyNumberFormat="1" applyFont="1" applyAlignment="1" applyProtection="1">
      <alignment/>
      <protection/>
    </xf>
    <xf numFmtId="164" fontId="15" fillId="0" borderId="0" xfId="0" applyNumberFormat="1" applyFont="1" applyAlignment="1" applyProtection="1">
      <alignment/>
      <protection/>
    </xf>
    <xf numFmtId="0" fontId="0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2" xfId="0" applyFont="1" applyBorder="1" applyAlignment="1">
      <alignment/>
    </xf>
    <xf numFmtId="3" fontId="0" fillId="0" borderId="6" xfId="0" applyNumberFormat="1" applyBorder="1" applyAlignment="1">
      <alignment/>
    </xf>
    <xf numFmtId="0" fontId="19" fillId="0" borderId="0" xfId="0" applyFont="1" applyAlignment="1">
      <alignment/>
    </xf>
    <xf numFmtId="3" fontId="0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175" fontId="0" fillId="0" borderId="5" xfId="20" applyNumberFormat="1" applyFont="1" applyBorder="1" applyAlignment="1">
      <alignment/>
    </xf>
    <xf numFmtId="0" fontId="0" fillId="0" borderId="0" xfId="0" applyFont="1" applyAlignment="1">
      <alignment/>
    </xf>
    <xf numFmtId="0" fontId="19" fillId="0" borderId="0" xfId="0" applyFont="1" applyBorder="1" applyAlignment="1">
      <alignment/>
    </xf>
    <xf numFmtId="3" fontId="2" fillId="0" borderId="7" xfId="0" applyNumberFormat="1" applyFont="1" applyBorder="1" applyAlignment="1">
      <alignment/>
    </xf>
    <xf numFmtId="9" fontId="0" fillId="0" borderId="0" xfId="20" applyFont="1" applyBorder="1" applyAlignment="1">
      <alignment/>
    </xf>
    <xf numFmtId="3" fontId="0" fillId="0" borderId="0" xfId="0" applyNumberFormat="1" applyAlignment="1">
      <alignment/>
    </xf>
    <xf numFmtId="0" fontId="2" fillId="0" borderId="9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19" fillId="0" borderId="11" xfId="0" applyFont="1" applyBorder="1" applyAlignment="1">
      <alignment/>
    </xf>
    <xf numFmtId="9" fontId="19" fillId="0" borderId="7" xfId="2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6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2" fillId="0" borderId="8" xfId="0" applyFont="1" applyBorder="1" applyAlignment="1">
      <alignment/>
    </xf>
    <xf numFmtId="0" fontId="2" fillId="0" borderId="3" xfId="0" applyFont="1" applyBorder="1" applyAlignment="1">
      <alignment/>
    </xf>
    <xf numFmtId="3" fontId="0" fillId="0" borderId="6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7" xfId="0" applyNumberFormat="1" applyBorder="1" applyAlignment="1">
      <alignment/>
    </xf>
    <xf numFmtId="0" fontId="2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2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21" fillId="0" borderId="0" xfId="0" applyFont="1" applyAlignment="1">
      <alignment/>
    </xf>
    <xf numFmtId="9" fontId="19" fillId="0" borderId="0" xfId="2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6" fillId="0" borderId="0" xfId="0" applyFont="1" applyAlignment="1">
      <alignment horizontal="centerContinuous"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0" xfId="0" applyNumberFormat="1" applyAlignment="1">
      <alignment horizontal="center"/>
    </xf>
    <xf numFmtId="3" fontId="2" fillId="0" borderId="0" xfId="0" applyNumberFormat="1" applyFont="1" applyBorder="1" applyAlignment="1">
      <alignment/>
    </xf>
    <xf numFmtId="0" fontId="8" fillId="0" borderId="5" xfId="0" applyFont="1" applyBorder="1" applyAlignment="1">
      <alignment/>
    </xf>
    <xf numFmtId="9" fontId="0" fillId="0" borderId="5" xfId="20" applyFont="1" applyBorder="1" applyAlignment="1">
      <alignment/>
    </xf>
    <xf numFmtId="9" fontId="0" fillId="0" borderId="5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5" xfId="0" applyFont="1" applyFill="1" applyBorder="1" applyAlignment="1">
      <alignment/>
    </xf>
    <xf numFmtId="0" fontId="2" fillId="0" borderId="5" xfId="0" applyFont="1" applyBorder="1" applyAlignment="1">
      <alignment/>
    </xf>
    <xf numFmtId="175" fontId="0" fillId="0" borderId="9" xfId="20" applyNumberFormat="1" applyFont="1" applyBorder="1" applyAlignment="1">
      <alignment/>
    </xf>
    <xf numFmtId="175" fontId="0" fillId="0" borderId="12" xfId="20" applyNumberFormat="1" applyFont="1" applyBorder="1" applyAlignment="1">
      <alignment/>
    </xf>
    <xf numFmtId="175" fontId="0" fillId="0" borderId="11" xfId="20" applyNumberFormat="1" applyFont="1" applyBorder="1" applyAlignment="1">
      <alignment/>
    </xf>
    <xf numFmtId="175" fontId="0" fillId="0" borderId="0" xfId="20" applyNumberFormat="1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/>
    </xf>
    <xf numFmtId="0" fontId="20" fillId="0" borderId="5" xfId="0" applyFont="1" applyBorder="1" applyAlignment="1">
      <alignment/>
    </xf>
    <xf numFmtId="0" fontId="21" fillId="0" borderId="5" xfId="0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9" xfId="0" applyNumberFormat="1" applyBorder="1" applyAlignment="1">
      <alignment/>
    </xf>
    <xf numFmtId="0" fontId="0" fillId="0" borderId="12" xfId="0" applyFont="1" applyFill="1" applyBorder="1" applyAlignment="1">
      <alignment/>
    </xf>
    <xf numFmtId="0" fontId="19" fillId="0" borderId="8" xfId="0" applyFont="1" applyBorder="1" applyAlignment="1">
      <alignment/>
    </xf>
    <xf numFmtId="0" fontId="1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CF_BBB_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Závěrka"/>
      <sheetName val="Plán"/>
      <sheetName val="Informace"/>
      <sheetName val="Výsledky"/>
      <sheetName val="Řešení"/>
    </sheetNames>
    <sheetDataSet>
      <sheetData sheetId="0">
        <row r="46">
          <cell r="C46">
            <v>2008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showGridLines="0" tabSelected="1" workbookViewId="0" topLeftCell="A1">
      <selection activeCell="A1" sqref="A1"/>
    </sheetView>
  </sheetViews>
  <sheetFormatPr defaultColWidth="8.796875" defaultRowHeight="15"/>
  <cols>
    <col min="1" max="1" width="1.69921875" style="0" customWidth="1"/>
    <col min="2" max="4" width="10.59765625" style="0" customWidth="1"/>
    <col min="5" max="5" width="6.3984375" style="0" customWidth="1"/>
    <col min="6" max="6" width="17.09765625" style="0" customWidth="1"/>
    <col min="7" max="7" width="15.8984375" style="0" customWidth="1"/>
    <col min="8" max="8" width="2.69921875" style="0" customWidth="1"/>
  </cols>
  <sheetData>
    <row r="1" spans="1:7" ht="23.25">
      <c r="A1" s="1"/>
      <c r="B1" s="2" t="s">
        <v>24</v>
      </c>
      <c r="C1" s="3"/>
      <c r="D1" s="3"/>
      <c r="E1" s="3"/>
      <c r="F1" s="3"/>
      <c r="G1" s="3"/>
    </row>
    <row r="2" spans="1:10" ht="28.5" customHeight="1">
      <c r="A2" s="1"/>
      <c r="B2" s="98" t="s">
        <v>18</v>
      </c>
      <c r="C2" s="98"/>
      <c r="D2" s="98"/>
      <c r="E2" s="98"/>
      <c r="F2" s="98"/>
      <c r="G2" s="98"/>
      <c r="H2" s="17"/>
      <c r="I2" s="17"/>
      <c r="J2" s="17"/>
    </row>
    <row r="3" spans="1:2" ht="15.75">
      <c r="A3" s="1"/>
      <c r="B3" s="1"/>
    </row>
    <row r="4" spans="2:3" ht="15.75" customHeight="1">
      <c r="B4" s="18" t="s">
        <v>23</v>
      </c>
      <c r="C4" s="1"/>
    </row>
    <row r="5" spans="1:3" ht="15.75">
      <c r="A5" s="1"/>
      <c r="B5" s="4"/>
      <c r="C5" s="1"/>
    </row>
    <row r="6" spans="1:3" ht="15.75">
      <c r="A6" s="1"/>
      <c r="B6" s="19" t="s">
        <v>19</v>
      </c>
      <c r="C6" s="4" t="s">
        <v>25</v>
      </c>
    </row>
    <row r="7" spans="1:3" ht="15.75">
      <c r="A7" s="1"/>
      <c r="B7" s="19" t="s">
        <v>19</v>
      </c>
      <c r="C7" t="s">
        <v>26</v>
      </c>
    </row>
    <row r="8" spans="1:3" ht="15.75">
      <c r="A8" s="1"/>
      <c r="B8" s="19" t="s">
        <v>19</v>
      </c>
      <c r="C8" t="s">
        <v>63</v>
      </c>
    </row>
    <row r="9" spans="1:3" ht="15.75">
      <c r="A9" s="1"/>
      <c r="B9" s="19" t="s">
        <v>19</v>
      </c>
      <c r="C9" t="s">
        <v>64</v>
      </c>
    </row>
    <row r="10" spans="1:3" ht="15.75">
      <c r="A10" s="1"/>
      <c r="B10" s="19"/>
      <c r="C10" t="s">
        <v>65</v>
      </c>
    </row>
    <row r="11" spans="1:6" ht="15.75">
      <c r="A11" s="1"/>
      <c r="C11" t="s">
        <v>66</v>
      </c>
      <c r="E11" s="75">
        <v>15000</v>
      </c>
      <c r="F11" t="s">
        <v>67</v>
      </c>
    </row>
    <row r="12" spans="1:5" ht="15.75">
      <c r="A12" s="1"/>
      <c r="E12" s="75"/>
    </row>
    <row r="13" spans="1:3" ht="15.75">
      <c r="A13" s="1"/>
      <c r="B13" s="18" t="s">
        <v>20</v>
      </c>
      <c r="C13" t="s">
        <v>28</v>
      </c>
    </row>
    <row r="14" spans="1:3" ht="15.75">
      <c r="A14" s="1"/>
      <c r="B14" s="19"/>
      <c r="C14" s="1" t="s">
        <v>60</v>
      </c>
    </row>
    <row r="15" spans="1:3" ht="15.75">
      <c r="A15" s="1"/>
      <c r="B15" s="19"/>
      <c r="C15" s="1" t="s">
        <v>92</v>
      </c>
    </row>
    <row r="16" spans="1:2" ht="25.5" customHeight="1">
      <c r="A16" s="1"/>
      <c r="B16" s="20" t="str">
        <f>"Plán bude začínat 1. 1. "&amp;FIXED(rok,0,TRUE)&amp;"."</f>
        <v>Plán bude začínat 1. 1. 2008.</v>
      </c>
    </row>
    <row r="17" spans="1:2" ht="15.75">
      <c r="A17" s="1"/>
      <c r="B17" s="5"/>
    </row>
    <row r="18" spans="1:2" ht="15.75">
      <c r="A18" s="1"/>
      <c r="B18" s="21" t="s">
        <v>21</v>
      </c>
    </row>
    <row r="19" spans="1:2" ht="15.75">
      <c r="A19" s="1"/>
      <c r="B19" s="1"/>
    </row>
    <row r="20" spans="1:2" ht="23.25">
      <c r="A20" s="1"/>
      <c r="B20" s="6" t="s">
        <v>0</v>
      </c>
    </row>
    <row r="21" ht="15.75">
      <c r="A21" s="1"/>
    </row>
    <row r="22" ht="15.75">
      <c r="A22" s="1"/>
    </row>
    <row r="32" spans="3:4" ht="15.75">
      <c r="C32" s="22" t="s">
        <v>1</v>
      </c>
      <c r="D32" s="23">
        <f>YEAR(D33)</f>
        <v>2008</v>
      </c>
    </row>
    <row r="33" spans="3:4" ht="15.75">
      <c r="C33" s="22"/>
      <c r="D33" s="24">
        <v>39448</v>
      </c>
    </row>
  </sheetData>
  <mergeCells count="1">
    <mergeCell ref="B2:G2"/>
  </mergeCells>
  <printOptions heading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showGridLines="0" workbookViewId="0" topLeftCell="A1">
      <selection activeCell="A1" sqref="A1"/>
    </sheetView>
  </sheetViews>
  <sheetFormatPr defaultColWidth="8.796875" defaultRowHeight="15"/>
  <cols>
    <col min="1" max="1" width="30.59765625" style="0" customWidth="1"/>
    <col min="2" max="4" width="9.09765625" style="0" bestFit="1" customWidth="1"/>
  </cols>
  <sheetData>
    <row r="1" spans="1:2" ht="19.5" customHeight="1">
      <c r="A1" s="61" t="s">
        <v>58</v>
      </c>
      <c r="B1" s="62"/>
    </row>
    <row r="2" ht="15.75">
      <c r="B2" s="62"/>
    </row>
    <row r="3" ht="18.75">
      <c r="A3" s="63" t="s">
        <v>55</v>
      </c>
    </row>
    <row r="4" spans="1:2" ht="15.75">
      <c r="A4" s="72" t="s">
        <v>38</v>
      </c>
      <c r="B4" s="71">
        <v>2007</v>
      </c>
    </row>
    <row r="5" spans="1:2" s="9" customFormat="1" ht="15.75">
      <c r="A5" s="42" t="s">
        <v>56</v>
      </c>
      <c r="B5" s="43">
        <f>B6+B7</f>
        <v>687576</v>
      </c>
    </row>
    <row r="6" spans="1:2" s="37" customFormat="1" ht="15.75">
      <c r="A6" s="73" t="s">
        <v>36</v>
      </c>
      <c r="B6" s="53">
        <v>684000</v>
      </c>
    </row>
    <row r="7" spans="1:2" s="37" customFormat="1" ht="15.75">
      <c r="A7" s="74" t="s">
        <v>57</v>
      </c>
      <c r="B7" s="34">
        <v>3576</v>
      </c>
    </row>
    <row r="8" spans="1:2" ht="15.75">
      <c r="A8" s="48" t="s">
        <v>33</v>
      </c>
      <c r="B8" s="32">
        <v>367543</v>
      </c>
    </row>
    <row r="9" spans="1:2" ht="15.75">
      <c r="A9" s="48" t="s">
        <v>34</v>
      </c>
      <c r="B9" s="32">
        <v>127543</v>
      </c>
    </row>
    <row r="10" spans="1:2" ht="15.75">
      <c r="A10" s="48" t="s">
        <v>37</v>
      </c>
      <c r="B10" s="32">
        <v>1658</v>
      </c>
    </row>
    <row r="11" spans="1:2" ht="15.75">
      <c r="A11" s="50" t="s">
        <v>6</v>
      </c>
      <c r="B11" s="57">
        <v>60549</v>
      </c>
    </row>
    <row r="12" spans="1:2" s="9" customFormat="1" ht="15.75">
      <c r="A12" s="46" t="s">
        <v>15</v>
      </c>
      <c r="B12" s="47">
        <f>B5-SUM(B8:B11)</f>
        <v>130283</v>
      </c>
    </row>
    <row r="13" spans="1:2" ht="15.75">
      <c r="A13" s="48" t="s">
        <v>35</v>
      </c>
      <c r="B13" s="32">
        <v>3654</v>
      </c>
    </row>
    <row r="14" spans="1:2" ht="15.75">
      <c r="A14" s="50" t="s">
        <v>39</v>
      </c>
      <c r="B14" s="57">
        <v>649</v>
      </c>
    </row>
    <row r="15" spans="1:2" s="9" customFormat="1" ht="15.75">
      <c r="A15" s="46" t="s">
        <v>59</v>
      </c>
      <c r="B15" s="47">
        <f>B12-B13+B14</f>
        <v>127278</v>
      </c>
    </row>
    <row r="16" spans="1:2" ht="15.75">
      <c r="A16" s="50" t="s">
        <v>40</v>
      </c>
      <c r="B16" s="57">
        <f>B15*B19</f>
        <v>30546.719999999998</v>
      </c>
    </row>
    <row r="17" spans="1:2" s="9" customFormat="1" ht="15.75">
      <c r="A17" s="58" t="s">
        <v>16</v>
      </c>
      <c r="B17" s="39">
        <f>B15-B16</f>
        <v>96731.28</v>
      </c>
    </row>
    <row r="18" spans="1:2" s="9" customFormat="1" ht="15.75">
      <c r="A18" s="74" t="s">
        <v>86</v>
      </c>
      <c r="B18" s="34">
        <v>45000</v>
      </c>
    </row>
    <row r="19" spans="1:2" s="33" customFormat="1" ht="15.75">
      <c r="A19" s="44" t="s">
        <v>41</v>
      </c>
      <c r="B19" s="45">
        <v>0.24</v>
      </c>
    </row>
    <row r="20" spans="1:2" s="33" customFormat="1" ht="15.75">
      <c r="A20" s="38"/>
      <c r="B20" s="64"/>
    </row>
    <row r="21" spans="1:2" ht="18.75">
      <c r="A21" s="63" t="s">
        <v>42</v>
      </c>
      <c r="B21" s="41"/>
    </row>
    <row r="22" spans="1:2" ht="15.75">
      <c r="A22" s="72" t="s">
        <v>61</v>
      </c>
      <c r="B22" s="72">
        <v>2007</v>
      </c>
    </row>
    <row r="23" spans="1:2" ht="15.75">
      <c r="A23" s="27" t="s">
        <v>29</v>
      </c>
      <c r="B23" s="55">
        <f>B24+B27+B32</f>
        <v>542927.28</v>
      </c>
    </row>
    <row r="24" spans="1:2" s="9" customFormat="1" ht="15.75">
      <c r="A24" s="26" t="s">
        <v>43</v>
      </c>
      <c r="B24" s="54">
        <f>B25+B26</f>
        <v>457987</v>
      </c>
    </row>
    <row r="25" spans="1:2" s="37" customFormat="1" ht="15.75">
      <c r="A25" s="28" t="s">
        <v>44</v>
      </c>
      <c r="B25" s="65">
        <v>436987</v>
      </c>
    </row>
    <row r="26" spans="1:2" s="37" customFormat="1" ht="15.75">
      <c r="A26" s="29" t="s">
        <v>45</v>
      </c>
      <c r="B26" s="66">
        <v>21000</v>
      </c>
    </row>
    <row r="27" spans="1:2" s="9" customFormat="1" ht="15.75">
      <c r="A27" s="31" t="s">
        <v>30</v>
      </c>
      <c r="B27" s="68">
        <f>SUM(B28:B31)</f>
        <v>84940.28000000003</v>
      </c>
    </row>
    <row r="28" spans="1:2" ht="15.75">
      <c r="A28" s="15" t="s">
        <v>72</v>
      </c>
      <c r="B28" s="59">
        <v>10458</v>
      </c>
    </row>
    <row r="29" spans="1:2" ht="15.75">
      <c r="A29" s="15" t="s">
        <v>73</v>
      </c>
      <c r="B29" s="59">
        <v>25986</v>
      </c>
    </row>
    <row r="30" spans="1:2" ht="15.75">
      <c r="A30" s="15" t="s">
        <v>46</v>
      </c>
      <c r="B30" s="59">
        <v>27659</v>
      </c>
    </row>
    <row r="31" spans="1:2" ht="15.75">
      <c r="A31" s="13" t="s">
        <v>47</v>
      </c>
      <c r="B31" s="60">
        <f>B35-B24-B28-B29-B30</f>
        <v>20837.280000000028</v>
      </c>
    </row>
    <row r="32" spans="1:2" s="9" customFormat="1" ht="15.75">
      <c r="A32" s="27" t="s">
        <v>48</v>
      </c>
      <c r="B32" s="58">
        <v>0</v>
      </c>
    </row>
    <row r="33" spans="1:3" s="9" customFormat="1" ht="15.75">
      <c r="A33"/>
      <c r="B33"/>
      <c r="C33" s="69"/>
    </row>
    <row r="34" spans="1:2" ht="15.75">
      <c r="A34" s="72" t="s">
        <v>62</v>
      </c>
      <c r="B34" s="71">
        <v>2007</v>
      </c>
    </row>
    <row r="35" spans="1:2" ht="15.75">
      <c r="A35" s="58" t="s">
        <v>31</v>
      </c>
      <c r="B35" s="39">
        <f>B36+B41+B46</f>
        <v>542927.28</v>
      </c>
    </row>
    <row r="36" spans="1:2" ht="15.75">
      <c r="A36" s="46" t="s">
        <v>3</v>
      </c>
      <c r="B36" s="47">
        <f>SUM(B37:B40)</f>
        <v>284584.28</v>
      </c>
    </row>
    <row r="37" spans="1:2" ht="15.75">
      <c r="A37" s="49" t="s">
        <v>49</v>
      </c>
      <c r="B37" s="56">
        <v>180000</v>
      </c>
    </row>
    <row r="38" spans="1:2" ht="15.75">
      <c r="A38" s="48" t="s">
        <v>50</v>
      </c>
      <c r="B38" s="32">
        <v>0</v>
      </c>
    </row>
    <row r="39" spans="1:2" ht="15.75">
      <c r="A39" s="48" t="s">
        <v>51</v>
      </c>
      <c r="B39" s="32">
        <v>7853</v>
      </c>
    </row>
    <row r="40" spans="1:2" ht="15.75">
      <c r="A40" s="50" t="s">
        <v>52</v>
      </c>
      <c r="B40" s="57">
        <f>B17</f>
        <v>96731.28</v>
      </c>
    </row>
    <row r="41" spans="1:2" s="9" customFormat="1" ht="15.75">
      <c r="A41" s="46" t="s">
        <v>32</v>
      </c>
      <c r="B41" s="47">
        <f>B42+B43+B44+B45</f>
        <v>258343</v>
      </c>
    </row>
    <row r="42" spans="1:2" ht="15.75">
      <c r="A42" s="48" t="s">
        <v>53</v>
      </c>
      <c r="B42" s="32">
        <v>0</v>
      </c>
    </row>
    <row r="43" spans="1:2" ht="15.75">
      <c r="A43" s="48" t="s">
        <v>54</v>
      </c>
      <c r="B43" s="32">
        <v>0</v>
      </c>
    </row>
    <row r="44" spans="1:2" ht="15.75">
      <c r="A44" s="48" t="s">
        <v>14</v>
      </c>
      <c r="B44" s="32">
        <v>128343</v>
      </c>
    </row>
    <row r="45" spans="1:2" ht="15.75">
      <c r="A45" s="50" t="s">
        <v>17</v>
      </c>
      <c r="B45" s="57">
        <v>130000</v>
      </c>
    </row>
    <row r="46" spans="1:2" s="9" customFormat="1" ht="15.75">
      <c r="A46" s="58" t="s">
        <v>48</v>
      </c>
      <c r="B46" s="39">
        <v>0</v>
      </c>
    </row>
    <row r="47" spans="1:2" s="9" customFormat="1" ht="15.75">
      <c r="A47"/>
      <c r="B47"/>
    </row>
    <row r="48" spans="1:2" ht="18">
      <c r="A48" s="70" t="s">
        <v>4</v>
      </c>
      <c r="B48" s="3"/>
    </row>
  </sheetData>
  <printOptions headings="1" horizontalCentered="1"/>
  <pageMargins left="0.7874015748031497" right="0.7874015748031497" top="0.3937007874015748" bottom="0.3937007874015748" header="0.11811023622047245" footer="0.11811023622047245"/>
  <pageSetup horizontalDpi="180" verticalDpi="180" orientation="portrait" paperSize="9" scale="90" r:id="rId1"/>
  <headerFooter alignWithMargins="0">
    <oddHeader>&amp;C&amp;A</oddHeader>
    <oddFooter>&amp;CStrana &amp;P</oddFooter>
  </headerFooter>
  <ignoredErrors>
    <ignoredError sqref="B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8.796875" defaultRowHeight="15"/>
  <cols>
    <col min="1" max="1" width="33.8984375" style="0" customWidth="1"/>
    <col min="2" max="7" width="8.09765625" style="0" customWidth="1"/>
  </cols>
  <sheetData>
    <row r="1" spans="1:2" ht="19.5" customHeight="1">
      <c r="A1" s="61" t="s">
        <v>26</v>
      </c>
      <c r="B1" s="62"/>
    </row>
    <row r="2" ht="15.75">
      <c r="B2" s="62"/>
    </row>
    <row r="3" ht="18.75">
      <c r="A3" s="63" t="s">
        <v>68</v>
      </c>
    </row>
    <row r="4" spans="1:7" ht="15.75">
      <c r="A4" s="72"/>
      <c r="B4" s="72">
        <v>2007</v>
      </c>
      <c r="C4" s="77">
        <f>B4+1</f>
        <v>2008</v>
      </c>
      <c r="D4" s="77">
        <f>C4+1</f>
        <v>2009</v>
      </c>
      <c r="E4" s="77">
        <f>D4+1</f>
        <v>2010</v>
      </c>
      <c r="F4" s="77">
        <f>E4+1</f>
        <v>2011</v>
      </c>
      <c r="G4" s="77">
        <f>F4+1</f>
        <v>2012</v>
      </c>
    </row>
    <row r="5" spans="1:7" s="37" customFormat="1" ht="15.75">
      <c r="A5" s="30" t="s">
        <v>68</v>
      </c>
      <c r="B5" s="78">
        <v>0.08</v>
      </c>
      <c r="C5" s="79">
        <v>0.07</v>
      </c>
      <c r="D5" s="79">
        <v>0.06</v>
      </c>
      <c r="E5" s="79">
        <f>D5</f>
        <v>0.06</v>
      </c>
      <c r="F5" s="79">
        <f>E5</f>
        <v>0.06</v>
      </c>
      <c r="G5" s="79">
        <f>F5</f>
        <v>0.06</v>
      </c>
    </row>
    <row r="6" spans="1:2" s="9" customFormat="1" ht="15.75">
      <c r="A6" s="67"/>
      <c r="B6" s="76"/>
    </row>
    <row r="7" spans="1:2" s="9" customFormat="1" ht="18.75">
      <c r="A7" s="63" t="s">
        <v>70</v>
      </c>
      <c r="B7" s="76"/>
    </row>
    <row r="8" spans="1:7" s="37" customFormat="1" ht="15.75">
      <c r="A8" s="84" t="s">
        <v>71</v>
      </c>
      <c r="B8" s="72">
        <v>2007</v>
      </c>
      <c r="C8" s="77">
        <f>B8+1</f>
        <v>2008</v>
      </c>
      <c r="D8" s="77">
        <f>C8+1</f>
        <v>2009</v>
      </c>
      <c r="E8" s="77">
        <f>D8+1</f>
        <v>2010</v>
      </c>
      <c r="F8" s="77">
        <f>E8+1</f>
        <v>2011</v>
      </c>
      <c r="G8" s="77">
        <f>F8+1</f>
        <v>2012</v>
      </c>
    </row>
    <row r="9" spans="1:7" s="37" customFormat="1" ht="15.75">
      <c r="A9" s="90" t="s">
        <v>72</v>
      </c>
      <c r="B9" s="91">
        <f>'Výkazy za minulý rok'!B28/('Výkazy za minulý rok'!$B$6/365)</f>
        <v>5.580657894736842</v>
      </c>
      <c r="C9" s="90">
        <v>8</v>
      </c>
      <c r="D9" s="90">
        <v>10</v>
      </c>
      <c r="E9" s="90">
        <f aca="true" t="shared" si="0" ref="E9:G11">D9</f>
        <v>10</v>
      </c>
      <c r="F9" s="90">
        <f t="shared" si="0"/>
        <v>10</v>
      </c>
      <c r="G9" s="90">
        <f t="shared" si="0"/>
        <v>10</v>
      </c>
    </row>
    <row r="10" spans="1:7" s="37" customFormat="1" ht="15.75">
      <c r="A10" s="74" t="s">
        <v>74</v>
      </c>
      <c r="B10" s="66">
        <f>'Výkazy za minulý rok'!B29/('Výkazy za minulý rok'!$B$6/365)</f>
        <v>13.866798245614035</v>
      </c>
      <c r="C10" s="74">
        <v>16</v>
      </c>
      <c r="D10" s="74">
        <v>17</v>
      </c>
      <c r="E10" s="74">
        <f t="shared" si="0"/>
        <v>17</v>
      </c>
      <c r="F10" s="74">
        <f t="shared" si="0"/>
        <v>17</v>
      </c>
      <c r="G10" s="74">
        <f t="shared" si="0"/>
        <v>17</v>
      </c>
    </row>
    <row r="11" spans="1:7" s="37" customFormat="1" ht="15.75">
      <c r="A11" s="83" t="s">
        <v>46</v>
      </c>
      <c r="B11" s="82">
        <f>'Výkazy za minulý rok'!B30/('Výkazy za minulý rok'!$B$6/365)</f>
        <v>14.759554093567251</v>
      </c>
      <c r="C11" s="82">
        <v>15</v>
      </c>
      <c r="D11" s="82">
        <f>C11</f>
        <v>15</v>
      </c>
      <c r="E11" s="82">
        <f t="shared" si="0"/>
        <v>15</v>
      </c>
      <c r="F11" s="82">
        <f t="shared" si="0"/>
        <v>15</v>
      </c>
      <c r="G11" s="82">
        <f t="shared" si="0"/>
        <v>15</v>
      </c>
    </row>
    <row r="12" spans="1:7" s="37" customFormat="1" ht="15.75">
      <c r="A12" s="83" t="s">
        <v>14</v>
      </c>
      <c r="B12" s="82">
        <f>'Výkazy za minulý rok'!B44/('Výkazy za minulý rok'!$B$6/365)</f>
        <v>68.48712719298246</v>
      </c>
      <c r="C12" s="30">
        <v>67</v>
      </c>
      <c r="D12" s="30">
        <v>65</v>
      </c>
      <c r="E12" s="30">
        <v>63</v>
      </c>
      <c r="F12" s="30">
        <v>60</v>
      </c>
      <c r="G12" s="30">
        <f>F12</f>
        <v>60</v>
      </c>
    </row>
    <row r="13" spans="1:2" s="37" customFormat="1" ht="15.75">
      <c r="A13" s="25"/>
      <c r="B13" s="80"/>
    </row>
    <row r="14" spans="1:2" s="9" customFormat="1" ht="18.75">
      <c r="A14" s="63" t="s">
        <v>69</v>
      </c>
      <c r="B14" s="76"/>
    </row>
    <row r="15" spans="1:7" ht="15.75">
      <c r="A15" s="84" t="s">
        <v>76</v>
      </c>
      <c r="B15" s="72">
        <v>2007</v>
      </c>
      <c r="C15" s="77">
        <f>B15+1</f>
        <v>2008</v>
      </c>
      <c r="D15" s="77">
        <f>C15+1</f>
        <v>2009</v>
      </c>
      <c r="E15" s="77">
        <f>D15+1</f>
        <v>2010</v>
      </c>
      <c r="F15" s="77">
        <f>E15+1</f>
        <v>2011</v>
      </c>
      <c r="G15" s="77">
        <f>F15+1</f>
        <v>2012</v>
      </c>
    </row>
    <row r="16" spans="1:7" s="37" customFormat="1" ht="15.75">
      <c r="A16" s="30" t="s">
        <v>75</v>
      </c>
      <c r="B16" s="36">
        <f>('Výkazy za minulý rok'!B12+'Výkazy za minulý rok'!B11)/'Výkazy za minulý rok'!B5</f>
        <v>0.27754313704957706</v>
      </c>
      <c r="C16" s="36">
        <v>0.27</v>
      </c>
      <c r="D16" s="36">
        <v>0.26</v>
      </c>
      <c r="E16" s="36">
        <f aca="true" t="shared" si="1" ref="E16:G19">D16</f>
        <v>0.26</v>
      </c>
      <c r="F16" s="36">
        <f t="shared" si="1"/>
        <v>0.26</v>
      </c>
      <c r="G16" s="36">
        <f t="shared" si="1"/>
        <v>0.26</v>
      </c>
    </row>
    <row r="17" spans="1:7" s="37" customFormat="1" ht="15.75">
      <c r="A17" s="89" t="s">
        <v>33</v>
      </c>
      <c r="B17" s="85">
        <f>'Výkazy za minulý rok'!B8/'Výkazy za minulý rok'!$B$5</f>
        <v>0.534548908047983</v>
      </c>
      <c r="C17" s="85">
        <v>0.54</v>
      </c>
      <c r="D17" s="85">
        <v>0.55</v>
      </c>
      <c r="E17" s="85">
        <f t="shared" si="1"/>
        <v>0.55</v>
      </c>
      <c r="F17" s="85">
        <f t="shared" si="1"/>
        <v>0.55</v>
      </c>
      <c r="G17" s="85">
        <f t="shared" si="1"/>
        <v>0.55</v>
      </c>
    </row>
    <row r="18" spans="1:7" s="37" customFormat="1" ht="15.75">
      <c r="A18" s="48" t="s">
        <v>34</v>
      </c>
      <c r="B18" s="86">
        <f>'Výkazy za minulý rok'!B9/'Výkazy za minulý rok'!$B$5</f>
        <v>0.18549658510477388</v>
      </c>
      <c r="C18" s="86">
        <v>0.188</v>
      </c>
      <c r="D18" s="86">
        <f>C18</f>
        <v>0.188</v>
      </c>
      <c r="E18" s="86">
        <f t="shared" si="1"/>
        <v>0.188</v>
      </c>
      <c r="F18" s="86">
        <f t="shared" si="1"/>
        <v>0.188</v>
      </c>
      <c r="G18" s="86">
        <f t="shared" si="1"/>
        <v>0.188</v>
      </c>
    </row>
    <row r="19" spans="1:7" s="37" customFormat="1" ht="15.75">
      <c r="A19" s="50" t="s">
        <v>37</v>
      </c>
      <c r="B19" s="87">
        <f>'Výkazy za minulý rok'!B10/'Výkazy za minulý rok'!$B$5</f>
        <v>0.0024113697976660036</v>
      </c>
      <c r="C19" s="87">
        <v>0.002</v>
      </c>
      <c r="D19" s="87">
        <f>C19</f>
        <v>0.002</v>
      </c>
      <c r="E19" s="87">
        <f t="shared" si="1"/>
        <v>0.002</v>
      </c>
      <c r="F19" s="87">
        <f t="shared" si="1"/>
        <v>0.002</v>
      </c>
      <c r="G19" s="87">
        <f t="shared" si="1"/>
        <v>0.002</v>
      </c>
    </row>
    <row r="20" spans="1:7" s="37" customFormat="1" ht="15.75">
      <c r="A20" s="25"/>
      <c r="B20" s="88"/>
      <c r="C20" s="88"/>
      <c r="D20" s="88"/>
      <c r="E20" s="88"/>
      <c r="F20" s="88"/>
      <c r="G20" s="88"/>
    </row>
    <row r="21" spans="1:2" s="37" customFormat="1" ht="18.75">
      <c r="A21" s="63" t="s">
        <v>78</v>
      </c>
      <c r="B21" s="80"/>
    </row>
    <row r="22" spans="1:7" s="37" customFormat="1" ht="15.75">
      <c r="A22" s="30"/>
      <c r="B22" s="72">
        <v>2007</v>
      </c>
      <c r="C22" s="77">
        <f>B22+1</f>
        <v>2008</v>
      </c>
      <c r="D22" s="77">
        <f>C22+1</f>
        <v>2009</v>
      </c>
      <c r="E22" s="77">
        <f>D22+1</f>
        <v>2010</v>
      </c>
      <c r="F22" s="77">
        <f>E22+1</f>
        <v>2011</v>
      </c>
      <c r="G22" s="77">
        <f>F22+1</f>
        <v>2012</v>
      </c>
    </row>
    <row r="23" spans="1:7" s="37" customFormat="1" ht="15.75">
      <c r="A23" s="83" t="s">
        <v>77</v>
      </c>
      <c r="B23" s="82">
        <v>20362</v>
      </c>
      <c r="C23" s="82">
        <v>40500</v>
      </c>
      <c r="D23" s="82">
        <v>90000</v>
      </c>
      <c r="E23" s="82">
        <v>220000</v>
      </c>
      <c r="F23" s="82">
        <v>96000</v>
      </c>
      <c r="G23" s="82">
        <v>120000</v>
      </c>
    </row>
    <row r="24" spans="1:7" s="37" customFormat="1" ht="15.75">
      <c r="A24" s="83" t="s">
        <v>6</v>
      </c>
      <c r="B24" s="82">
        <f>'Výkazy za minulý rok'!B11</f>
        <v>60549</v>
      </c>
      <c r="C24" s="82">
        <v>61540</v>
      </c>
      <c r="D24" s="82">
        <v>63000</v>
      </c>
      <c r="E24" s="82">
        <v>72000</v>
      </c>
      <c r="F24" s="82">
        <v>80000</v>
      </c>
      <c r="G24" s="82">
        <v>80000</v>
      </c>
    </row>
    <row r="25" spans="1:2" s="37" customFormat="1" ht="15.75">
      <c r="A25" s="25"/>
      <c r="B25" s="80"/>
    </row>
    <row r="26" spans="1:7" s="37" customFormat="1" ht="18">
      <c r="A26" s="99" t="s">
        <v>4</v>
      </c>
      <c r="B26" s="99"/>
      <c r="C26" s="99"/>
      <c r="D26" s="99"/>
      <c r="E26" s="99"/>
      <c r="F26" s="99"/>
      <c r="G26" s="99"/>
    </row>
    <row r="27" spans="1:2" s="37" customFormat="1" ht="15.75">
      <c r="A27" s="25"/>
      <c r="B27" s="80"/>
    </row>
    <row r="28" spans="1:2" s="37" customFormat="1" ht="15.75">
      <c r="A28" s="25"/>
      <c r="B28" s="80"/>
    </row>
    <row r="29" spans="1:2" s="37" customFormat="1" ht="15.75">
      <c r="A29" s="25"/>
      <c r="B29" s="80"/>
    </row>
    <row r="30" spans="1:2" s="37" customFormat="1" ht="15.75">
      <c r="A30" s="25"/>
      <c r="B30" s="80"/>
    </row>
    <row r="31" spans="1:2" s="37" customFormat="1" ht="15.75">
      <c r="A31" s="25"/>
      <c r="B31" s="80"/>
    </row>
    <row r="32" spans="1:2" s="37" customFormat="1" ht="15.75">
      <c r="A32" s="25"/>
      <c r="B32" s="80"/>
    </row>
    <row r="33" spans="1:2" s="37" customFormat="1" ht="15.75">
      <c r="A33" s="25"/>
      <c r="B33" s="80"/>
    </row>
    <row r="34" spans="1:2" s="37" customFormat="1" ht="15.75">
      <c r="A34" s="25"/>
      <c r="B34" s="80"/>
    </row>
    <row r="35" spans="1:2" s="37" customFormat="1" ht="15.75">
      <c r="A35" s="25"/>
      <c r="B35" s="80"/>
    </row>
    <row r="36" spans="1:2" s="37" customFormat="1" ht="15.75">
      <c r="A36" s="25"/>
      <c r="B36" s="80"/>
    </row>
    <row r="37" spans="1:2" s="37" customFormat="1" ht="15.75">
      <c r="A37" s="25"/>
      <c r="B37" s="80"/>
    </row>
    <row r="38" spans="1:2" s="37" customFormat="1" ht="15.75">
      <c r="A38" s="25"/>
      <c r="B38" s="80"/>
    </row>
    <row r="39" spans="1:2" s="37" customFormat="1" ht="15.75">
      <c r="A39" s="25"/>
      <c r="B39" s="80"/>
    </row>
    <row r="40" spans="1:2" s="37" customFormat="1" ht="15.75">
      <c r="A40" s="25"/>
      <c r="B40" s="80"/>
    </row>
    <row r="41" spans="1:2" s="9" customFormat="1" ht="15.75">
      <c r="A41"/>
      <c r="B41"/>
    </row>
    <row r="42" spans="1:2" ht="18">
      <c r="A42" s="70" t="s">
        <v>4</v>
      </c>
      <c r="B42" s="3"/>
    </row>
  </sheetData>
  <mergeCells count="1">
    <mergeCell ref="A26:G26"/>
  </mergeCells>
  <printOptions headings="1" horizontalCentered="1"/>
  <pageMargins left="0.7874015748031497" right="0.7874015748031497" top="0.3937007874015748" bottom="0.3937007874015748" header="0.11811023622047245" footer="0.11811023622047245"/>
  <pageSetup horizontalDpi="180" verticalDpi="180" orientation="portrait" paperSize="9" scale="90" r:id="rId1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A1" sqref="A1"/>
    </sheetView>
  </sheetViews>
  <sheetFormatPr defaultColWidth="8.796875" defaultRowHeight="15"/>
  <cols>
    <col min="1" max="1" width="33.8984375" style="0" customWidth="1"/>
    <col min="2" max="7" width="8.09765625" style="0" customWidth="1"/>
  </cols>
  <sheetData>
    <row r="1" spans="1:2" ht="19.5" customHeight="1">
      <c r="A1" s="61" t="s">
        <v>27</v>
      </c>
      <c r="B1" s="62"/>
    </row>
    <row r="2" ht="15.75">
      <c r="B2" s="62"/>
    </row>
    <row r="3" spans="1:7" ht="15.75">
      <c r="A3" s="72"/>
      <c r="B3" s="72">
        <v>2007</v>
      </c>
      <c r="C3" s="77">
        <f>B3+1</f>
        <v>2008</v>
      </c>
      <c r="D3" s="77">
        <f>C3+1</f>
        <v>2009</v>
      </c>
      <c r="E3" s="77">
        <f>D3+1</f>
        <v>2010</v>
      </c>
      <c r="F3" s="77">
        <f>E3+1</f>
        <v>2011</v>
      </c>
      <c r="G3" s="77">
        <f>F3+1</f>
        <v>2012</v>
      </c>
    </row>
    <row r="4" spans="1:7" s="37" customFormat="1" ht="15.75">
      <c r="A4" s="30" t="s">
        <v>79</v>
      </c>
      <c r="B4" s="82">
        <f>'Výkazy za minulý rok'!B45</f>
        <v>130000</v>
      </c>
      <c r="C4" s="82">
        <v>135000</v>
      </c>
      <c r="D4" s="82">
        <v>140000</v>
      </c>
      <c r="E4" s="82">
        <f>D4</f>
        <v>140000</v>
      </c>
      <c r="F4" s="82">
        <f>E4</f>
        <v>140000</v>
      </c>
      <c r="G4" s="82">
        <f>F4</f>
        <v>140000</v>
      </c>
    </row>
    <row r="5" spans="1:7" s="37" customFormat="1" ht="15.75">
      <c r="A5" s="30" t="s">
        <v>80</v>
      </c>
      <c r="B5" s="82">
        <f>'Výkazy za minulý rok'!B13</f>
        <v>3654</v>
      </c>
      <c r="C5" s="82">
        <f>B4*4%</f>
        <v>5200</v>
      </c>
      <c r="D5" s="82">
        <f>C4*4%</f>
        <v>5400</v>
      </c>
      <c r="E5" s="82">
        <f>D4*4%</f>
        <v>5600</v>
      </c>
      <c r="F5" s="82">
        <f>E4*4%</f>
        <v>5600</v>
      </c>
      <c r="G5" s="82">
        <f>F4*4%</f>
        <v>5600</v>
      </c>
    </row>
    <row r="6" spans="1:2" s="9" customFormat="1" ht="15.75">
      <c r="A6" s="67"/>
      <c r="B6" s="76"/>
    </row>
    <row r="7" spans="1:2" s="9" customFormat="1" ht="20.25">
      <c r="A7" s="61" t="s">
        <v>81</v>
      </c>
      <c r="B7" s="76"/>
    </row>
    <row r="8" spans="1:7" s="9" customFormat="1" ht="18" customHeight="1">
      <c r="A8" s="92"/>
      <c r="B8" s="72">
        <v>2007</v>
      </c>
      <c r="C8" s="77">
        <f>B8+1</f>
        <v>2008</v>
      </c>
      <c r="D8" s="77">
        <f>C8+1</f>
        <v>2009</v>
      </c>
      <c r="E8" s="77">
        <f>D8+1</f>
        <v>2010</v>
      </c>
      <c r="F8" s="77">
        <f>E8+1</f>
        <v>2011</v>
      </c>
      <c r="G8" s="77">
        <f>F8+1</f>
        <v>2012</v>
      </c>
    </row>
    <row r="9" spans="1:7" s="9" customFormat="1" ht="15.75">
      <c r="A9" s="30" t="s">
        <v>83</v>
      </c>
      <c r="B9" s="78">
        <f>'Výkazy za minulý rok'!B19</f>
        <v>0.24</v>
      </c>
      <c r="C9" s="78">
        <v>0.21</v>
      </c>
      <c r="D9" s="78">
        <v>0.2</v>
      </c>
      <c r="E9" s="78">
        <v>0.19</v>
      </c>
      <c r="F9" s="78">
        <f>E9</f>
        <v>0.19</v>
      </c>
      <c r="G9" s="78">
        <f>F9</f>
        <v>0.19</v>
      </c>
    </row>
    <row r="10" spans="1:7" s="9" customFormat="1" ht="15.75">
      <c r="A10" s="25"/>
      <c r="B10" s="40"/>
      <c r="C10" s="40"/>
      <c r="D10" s="40"/>
      <c r="E10" s="40"/>
      <c r="F10" s="40"/>
      <c r="G10" s="40"/>
    </row>
    <row r="11" spans="1:2" s="9" customFormat="1" ht="15.75">
      <c r="A11" s="25" t="s">
        <v>82</v>
      </c>
      <c r="B11" s="76"/>
    </row>
    <row r="12" spans="1:2" s="9" customFormat="1" ht="15.75">
      <c r="A12" s="81" t="s">
        <v>84</v>
      </c>
      <c r="B12" s="76"/>
    </row>
    <row r="13" spans="1:2" s="9" customFormat="1" ht="15.75">
      <c r="A13" s="81" t="s">
        <v>91</v>
      </c>
      <c r="B13" s="76"/>
    </row>
    <row r="14" spans="1:2" s="9" customFormat="1" ht="15.75">
      <c r="A14" s="81" t="s">
        <v>85</v>
      </c>
      <c r="B14" s="76"/>
    </row>
    <row r="15" spans="1:2" s="37" customFormat="1" ht="15.75">
      <c r="A15" s="25"/>
      <c r="B15" s="80"/>
    </row>
    <row r="16" spans="1:7" s="37" customFormat="1" ht="18">
      <c r="A16" s="99" t="s">
        <v>4</v>
      </c>
      <c r="B16" s="99"/>
      <c r="C16" s="99"/>
      <c r="D16" s="99"/>
      <c r="E16" s="99"/>
      <c r="F16" s="99"/>
      <c r="G16" s="99"/>
    </row>
    <row r="17" spans="1:2" s="37" customFormat="1" ht="15.75">
      <c r="A17" s="25"/>
      <c r="B17" s="80"/>
    </row>
  </sheetData>
  <mergeCells count="1">
    <mergeCell ref="A16:G16"/>
  </mergeCells>
  <printOptions headings="1" horizontalCentered="1"/>
  <pageMargins left="0.7874015748031497" right="0.7874015748031497" top="0.3937007874015748" bottom="0.3937007874015748" header="0.11811023622047245" footer="0.11811023622047245"/>
  <pageSetup horizontalDpi="180" verticalDpi="180" orientation="portrait" paperSize="9" scale="90" r:id="rId1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8.796875" defaultRowHeight="15"/>
  <cols>
    <col min="1" max="1" width="27.5" style="8" customWidth="1"/>
    <col min="2" max="7" width="8" style="8" customWidth="1"/>
    <col min="8" max="8" width="2.69921875" style="0" customWidth="1"/>
  </cols>
  <sheetData>
    <row r="1" spans="1:3" ht="18.75">
      <c r="A1" s="14" t="s">
        <v>22</v>
      </c>
      <c r="B1"/>
      <c r="C1"/>
    </row>
    <row r="2" spans="1:3" ht="18.75">
      <c r="A2" s="14"/>
      <c r="B2"/>
      <c r="C2"/>
    </row>
    <row r="3" ht="18.75">
      <c r="A3" s="63" t="s">
        <v>55</v>
      </c>
    </row>
    <row r="4" spans="1:7" ht="18.75">
      <c r="A4" s="93"/>
      <c r="B4" s="71">
        <f>rok-1</f>
        <v>2007</v>
      </c>
      <c r="C4" s="77">
        <f>B4+1</f>
        <v>2008</v>
      </c>
      <c r="D4" s="77">
        <f>C4+1</f>
        <v>2009</v>
      </c>
      <c r="E4" s="77">
        <f>D4+1</f>
        <v>2010</v>
      </c>
      <c r="F4" s="77">
        <f>E4+1</f>
        <v>2011</v>
      </c>
      <c r="G4" s="77">
        <f>F4+1</f>
        <v>2012</v>
      </c>
    </row>
    <row r="5" spans="1:7" ht="15.75">
      <c r="A5" s="35" t="s">
        <v>56</v>
      </c>
      <c r="B5" s="94">
        <v>687576</v>
      </c>
      <c r="C5" s="94">
        <v>737976.4109589041</v>
      </c>
      <c r="D5" s="94">
        <v>779843.2043835617</v>
      </c>
      <c r="E5" s="94">
        <v>824508.3369205481</v>
      </c>
      <c r="F5" s="94">
        <v>873978.837135781</v>
      </c>
      <c r="G5" s="94">
        <v>926417.5673639278</v>
      </c>
    </row>
    <row r="6" spans="1:7" ht="15.75">
      <c r="A6" s="96" t="s">
        <v>93</v>
      </c>
      <c r="B6" s="59">
        <v>190832</v>
      </c>
      <c r="C6" s="59">
        <v>199253.6309589041</v>
      </c>
      <c r="D6" s="59">
        <v>202759.23313972607</v>
      </c>
      <c r="E6" s="59">
        <v>214372.16759934253</v>
      </c>
      <c r="F6" s="59">
        <v>227234.49765530304</v>
      </c>
      <c r="G6" s="59">
        <v>240868.56751462125</v>
      </c>
    </row>
    <row r="7" spans="1:7" ht="15.75">
      <c r="A7" s="13" t="s">
        <v>87</v>
      </c>
      <c r="B7" s="60">
        <v>130283</v>
      </c>
      <c r="C7" s="60">
        <v>137713.63095890405</v>
      </c>
      <c r="D7" s="60">
        <v>139759.23313972598</v>
      </c>
      <c r="E7" s="60">
        <v>142372.16759934253</v>
      </c>
      <c r="F7" s="60">
        <v>147234.49765530298</v>
      </c>
      <c r="G7" s="60">
        <v>160868.5675146212</v>
      </c>
    </row>
    <row r="8" spans="1:7" ht="15.75">
      <c r="A8" s="27" t="s">
        <v>16</v>
      </c>
      <c r="B8" s="55">
        <v>96731.28</v>
      </c>
      <c r="C8" s="55">
        <v>105198.47845753419</v>
      </c>
      <c r="D8" s="55">
        <v>108006.58651178078</v>
      </c>
      <c r="E8" s="55">
        <v>111311.14575546744</v>
      </c>
      <c r="F8" s="55">
        <v>115249.63310079541</v>
      </c>
      <c r="G8" s="55">
        <v>126293.22968684316</v>
      </c>
    </row>
    <row r="10" spans="1:7" ht="18.75">
      <c r="A10" s="63" t="s">
        <v>94</v>
      </c>
      <c r="B10" s="64"/>
      <c r="C10" s="33"/>
      <c r="D10" s="33"/>
      <c r="E10" s="33"/>
      <c r="F10" s="33"/>
      <c r="G10" s="33"/>
    </row>
    <row r="11" spans="1:7" ht="15.75">
      <c r="A11" s="97"/>
      <c r="B11" s="71"/>
      <c r="C11" s="77">
        <f>rok</f>
        <v>2008</v>
      </c>
      <c r="D11" s="77">
        <f>C11+1</f>
        <v>2009</v>
      </c>
      <c r="E11" s="77">
        <f>D11+1</f>
        <v>2010</v>
      </c>
      <c r="F11" s="77">
        <f>E11+1</f>
        <v>2011</v>
      </c>
      <c r="G11" s="77">
        <f>F11+1</f>
        <v>2012</v>
      </c>
    </row>
    <row r="12" spans="1:7" ht="15.75">
      <c r="A12" s="35" t="s">
        <v>88</v>
      </c>
      <c r="B12" s="16"/>
      <c r="C12" s="60">
        <v>108793.7684575342</v>
      </c>
      <c r="D12" s="60">
        <v>111807.38651178079</v>
      </c>
      <c r="E12" s="60">
        <v>115321.45575546745</v>
      </c>
      <c r="F12" s="60">
        <v>119259.94310079541</v>
      </c>
      <c r="G12" s="60">
        <v>130303.53968684316</v>
      </c>
    </row>
    <row r="13" spans="1:7" ht="15.75">
      <c r="A13" s="35" t="s">
        <v>89</v>
      </c>
      <c r="B13" s="16"/>
      <c r="C13" s="60">
        <v>121737.98763561639</v>
      </c>
      <c r="D13" s="60">
        <v>77548.74103232872</v>
      </c>
      <c r="E13" s="60">
        <v>-34251.38444179279</v>
      </c>
      <c r="F13" s="60">
        <v>98934.20746638445</v>
      </c>
      <c r="G13" s="60">
        <v>92882.75955886071</v>
      </c>
    </row>
    <row r="14" spans="1:7" ht="15.75">
      <c r="A14" s="51" t="s">
        <v>90</v>
      </c>
      <c r="B14" s="52"/>
      <c r="C14" s="55">
        <v>78142.69763561638</v>
      </c>
      <c r="D14" s="55">
        <v>26148.70180356162</v>
      </c>
      <c r="E14" s="55">
        <v>-92264.98769768319</v>
      </c>
      <c r="F14" s="55">
        <v>39268.324588650736</v>
      </c>
      <c r="G14" s="55">
        <v>31247.633008463003</v>
      </c>
    </row>
    <row r="16" spans="1:7" ht="18.75">
      <c r="A16" s="63" t="s">
        <v>42</v>
      </c>
      <c r="B16" s="41"/>
      <c r="C16"/>
      <c r="D16"/>
      <c r="E16"/>
      <c r="F16"/>
      <c r="G16"/>
    </row>
    <row r="17" spans="1:7" ht="15.75">
      <c r="A17" s="72"/>
      <c r="B17" s="72">
        <f>rok-1</f>
        <v>2007</v>
      </c>
      <c r="C17" s="77">
        <f>rok</f>
        <v>2008</v>
      </c>
      <c r="D17" s="77">
        <f>C17+1</f>
        <v>2009</v>
      </c>
      <c r="E17" s="77">
        <f>D17+1</f>
        <v>2010</v>
      </c>
      <c r="F17" s="77">
        <f>E17+1</f>
        <v>2011</v>
      </c>
      <c r="G17" s="77">
        <f>F17+1</f>
        <v>2012</v>
      </c>
    </row>
    <row r="18" spans="1:7" ht="15.75">
      <c r="A18" s="84" t="s">
        <v>95</v>
      </c>
      <c r="B18" s="55">
        <v>542927.28</v>
      </c>
      <c r="C18" s="55">
        <v>614127.8543479452</v>
      </c>
      <c r="D18" s="55">
        <v>678344.9879323287</v>
      </c>
      <c r="E18" s="55">
        <v>739436.1587442346</v>
      </c>
      <c r="F18" s="55">
        <v>800382.0113530497</v>
      </c>
      <c r="G18" s="55">
        <v>877647.824062887</v>
      </c>
    </row>
    <row r="19" spans="1:7" ht="15.75">
      <c r="A19" s="49" t="s">
        <v>43</v>
      </c>
      <c r="B19" s="59">
        <v>457987</v>
      </c>
      <c r="C19" s="59">
        <v>436947</v>
      </c>
      <c r="D19" s="59">
        <v>463947</v>
      </c>
      <c r="E19" s="59">
        <v>611947</v>
      </c>
      <c r="F19" s="59">
        <v>627947</v>
      </c>
      <c r="G19" s="59">
        <v>667947</v>
      </c>
    </row>
    <row r="20" spans="1:7" ht="15.75">
      <c r="A20" s="50" t="s">
        <v>30</v>
      </c>
      <c r="B20" s="60">
        <v>84940.28</v>
      </c>
      <c r="C20" s="60">
        <v>177180.8543479452</v>
      </c>
      <c r="D20" s="60">
        <v>214397.98793232872</v>
      </c>
      <c r="E20" s="60">
        <v>127489.15874423459</v>
      </c>
      <c r="F20" s="60">
        <v>172435.01135304972</v>
      </c>
      <c r="G20" s="60">
        <v>209700.82406288697</v>
      </c>
    </row>
    <row r="21" spans="1:7" ht="15.75">
      <c r="A21" s="49" t="s">
        <v>3</v>
      </c>
      <c r="B21" s="95">
        <v>284584.28</v>
      </c>
      <c r="C21" s="95">
        <v>344782.7584575342</v>
      </c>
      <c r="D21" s="95">
        <v>400190.1057405479</v>
      </c>
      <c r="E21" s="95">
        <v>457497.958240125</v>
      </c>
      <c r="F21" s="95">
        <v>517092.01846318657</v>
      </c>
      <c r="G21" s="95">
        <v>585760.431599632</v>
      </c>
    </row>
    <row r="22" spans="1:7" ht="15.75">
      <c r="A22" s="50" t="s">
        <v>32</v>
      </c>
      <c r="B22" s="60">
        <v>258343</v>
      </c>
      <c r="C22" s="60">
        <v>269345.09589041094</v>
      </c>
      <c r="D22" s="60">
        <v>278154.88219178084</v>
      </c>
      <c r="E22" s="60">
        <v>281938.2005041096</v>
      </c>
      <c r="F22" s="60">
        <v>283289.99288986303</v>
      </c>
      <c r="G22" s="60">
        <v>291887.39246325486</v>
      </c>
    </row>
    <row r="24" spans="1:7" ht="18">
      <c r="A24" s="100" t="s">
        <v>4</v>
      </c>
      <c r="B24" s="100"/>
      <c r="C24" s="100"/>
      <c r="D24" s="100"/>
      <c r="E24" s="100"/>
      <c r="F24" s="100"/>
      <c r="G24" s="100"/>
    </row>
  </sheetData>
  <mergeCells count="1">
    <mergeCell ref="A24:G24"/>
  </mergeCells>
  <printOptions heading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"/>
    </sheetView>
  </sheetViews>
  <sheetFormatPr defaultColWidth="8.796875" defaultRowHeight="15"/>
  <cols>
    <col min="1" max="1" width="16.5" style="0" customWidth="1"/>
    <col min="2" max="2" width="13.3984375" style="0" customWidth="1"/>
    <col min="3" max="3" width="11.5" style="0" customWidth="1"/>
  </cols>
  <sheetData>
    <row r="1" spans="1:4" ht="15.75">
      <c r="A1" s="9" t="s">
        <v>7</v>
      </c>
      <c r="B1" s="1"/>
      <c r="C1" s="1"/>
      <c r="D1" s="1"/>
    </row>
    <row r="2" spans="1:4" ht="15.75">
      <c r="A2" s="7"/>
      <c r="B2" s="7" t="s">
        <v>8</v>
      </c>
      <c r="C2" s="7" t="s">
        <v>9</v>
      </c>
      <c r="D2" s="1"/>
    </row>
    <row r="3" spans="1:4" ht="15.75">
      <c r="A3" s="7" t="s">
        <v>3</v>
      </c>
      <c r="B3" s="7" t="e">
        <f>#REF!</f>
        <v>#REF!</v>
      </c>
      <c r="C3" s="10" t="e">
        <f>#REF!</f>
        <v>#REF!</v>
      </c>
      <c r="D3" s="1"/>
    </row>
    <row r="4" spans="1:4" ht="15.75">
      <c r="A4" s="7" t="s">
        <v>10</v>
      </c>
      <c r="B4" s="7" t="e">
        <f>#REF!</f>
        <v>#REF!</v>
      </c>
      <c r="C4" s="10" t="e">
        <f>#REF!</f>
        <v>#REF!</v>
      </c>
      <c r="D4" s="1"/>
    </row>
    <row r="5" spans="1:4" ht="15.75">
      <c r="A5" s="7" t="s">
        <v>2</v>
      </c>
      <c r="B5" s="7" t="e">
        <f>#REF!</f>
        <v>#REF!</v>
      </c>
      <c r="C5" s="10" t="e">
        <f>#REF!</f>
        <v>#REF!</v>
      </c>
      <c r="D5" s="1"/>
    </row>
    <row r="6" spans="1:4" ht="15.75">
      <c r="A6" s="1"/>
      <c r="B6" s="1"/>
      <c r="C6" s="1"/>
      <c r="D6" s="1"/>
    </row>
    <row r="7" spans="1:4" ht="15.75">
      <c r="A7" s="9" t="s">
        <v>11</v>
      </c>
      <c r="B7" s="1"/>
      <c r="C7" s="1"/>
      <c r="D7" s="1"/>
    </row>
    <row r="8" spans="1:3" ht="15.75">
      <c r="A8" s="11" t="s">
        <v>5</v>
      </c>
      <c r="B8" s="11" t="s">
        <v>12</v>
      </c>
      <c r="C8" s="11" t="s">
        <v>13</v>
      </c>
    </row>
    <row r="9" spans="1:4" ht="15.75">
      <c r="A9" s="1">
        <v>0</v>
      </c>
      <c r="B9" s="12" t="e">
        <f>C9+A9*#REF!</f>
        <v>#REF!</v>
      </c>
      <c r="C9" s="12" t="e">
        <f>#REF!</f>
        <v>#REF!</v>
      </c>
      <c r="D9" s="1"/>
    </row>
    <row r="10" spans="1:4" ht="15.75">
      <c r="A10" s="1">
        <v>1</v>
      </c>
      <c r="B10" s="12" t="e">
        <f>C10+A10*#REF!</f>
        <v>#REF!</v>
      </c>
      <c r="C10" s="12" t="e">
        <f>#REF!</f>
        <v>#REF!</v>
      </c>
      <c r="D10" s="1"/>
    </row>
    <row r="11" spans="1:4" ht="15.75">
      <c r="A11" s="1">
        <v>3</v>
      </c>
      <c r="B11" s="12" t="e">
        <f>C11+A11*#REF!</f>
        <v>#REF!</v>
      </c>
      <c r="C11" s="12" t="e">
        <f>#REF!</f>
        <v>#REF!</v>
      </c>
      <c r="D11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Oceňování podniku I</dc:title>
  <dc:subject/>
  <dc:creator>Mařík</dc:creator>
  <cp:keywords/>
  <dc:description/>
  <cp:lastModifiedBy>Mařík Miloš</cp:lastModifiedBy>
  <cp:lastPrinted>2007-12-03T19:03:25Z</cp:lastPrinted>
  <dcterms:created xsi:type="dcterms:W3CDTF">2007-12-03T15:19:37Z</dcterms:created>
  <dcterms:modified xsi:type="dcterms:W3CDTF">2007-12-03T19:32:34Z</dcterms:modified>
  <cp:category/>
  <cp:version/>
  <cp:contentType/>
  <cp:contentStatus/>
</cp:coreProperties>
</file>