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300"/>
  </bookViews>
  <sheets>
    <sheet name="Zadání" sheetId="1" r:id="rId1"/>
    <sheet name="Řešení" sheetId="2" r:id="rId2"/>
  </sheets>
  <calcPr calcId="125725"/>
</workbook>
</file>

<file path=xl/calcChain.xml><?xml version="1.0" encoding="utf-8"?>
<calcChain xmlns="http://schemas.openxmlformats.org/spreadsheetml/2006/main">
  <c r="D13" i="1"/>
  <c r="E13"/>
  <c r="F13"/>
  <c r="C13"/>
  <c r="B13" s="1"/>
  <c r="C33"/>
  <c r="D33"/>
  <c r="E33"/>
  <c r="F33"/>
  <c r="B33"/>
  <c r="C12"/>
  <c r="D12"/>
  <c r="E12"/>
  <c r="F12"/>
  <c r="B12"/>
  <c r="C11"/>
  <c r="D11"/>
  <c r="E11"/>
  <c r="F11"/>
  <c r="B11"/>
  <c r="C6" l="1"/>
  <c r="D6" s="1"/>
  <c r="C21"/>
  <c r="D21"/>
  <c r="E21"/>
  <c r="F21"/>
  <c r="B21"/>
  <c r="C14"/>
  <c r="C15" s="1"/>
  <c r="D14"/>
  <c r="D15" s="1"/>
  <c r="E14"/>
  <c r="E15" s="1"/>
  <c r="F14"/>
  <c r="F15" s="1"/>
  <c r="B14"/>
  <c r="B15" s="1"/>
  <c r="B19"/>
  <c r="B4" i="2" s="1"/>
  <c r="C16" i="1" l="1"/>
  <c r="C17" s="1"/>
  <c r="C32" s="1"/>
  <c r="C29" s="1"/>
  <c r="C28" s="1"/>
  <c r="E6"/>
  <c r="F6" s="1"/>
  <c r="F19" s="1"/>
  <c r="F4" i="2" s="1"/>
  <c r="F8" s="1"/>
  <c r="D19" i="1"/>
  <c r="D4" i="2" s="1"/>
  <c r="D8" s="1"/>
  <c r="A4" i="1"/>
  <c r="B16"/>
  <c r="B17" s="1"/>
  <c r="B32" s="1"/>
  <c r="B29" s="1"/>
  <c r="B28" s="1"/>
  <c r="B27" s="1"/>
  <c r="E16"/>
  <c r="E17" s="1"/>
  <c r="E32" s="1"/>
  <c r="E29" s="1"/>
  <c r="E28" s="1"/>
  <c r="F16"/>
  <c r="F17" s="1"/>
  <c r="F32" s="1"/>
  <c r="F29" s="1"/>
  <c r="F28" s="1"/>
  <c r="D16"/>
  <c r="D17" s="1"/>
  <c r="D32" s="1"/>
  <c r="D29" s="1"/>
  <c r="D28" s="1"/>
  <c r="C19"/>
  <c r="C4" i="2" s="1"/>
  <c r="E19" i="1"/>
  <c r="E4" i="2" s="1"/>
  <c r="E8" s="1"/>
  <c r="D27" i="1" l="1"/>
  <c r="E27"/>
  <c r="F27"/>
  <c r="C27"/>
  <c r="B24"/>
  <c r="B20" s="1"/>
  <c r="C24" l="1"/>
  <c r="C20" s="1"/>
  <c r="F24"/>
  <c r="F20" s="1"/>
  <c r="E24"/>
  <c r="E20" s="1"/>
  <c r="D24"/>
  <c r="D20" s="1"/>
</calcChain>
</file>

<file path=xl/sharedStrings.xml><?xml version="1.0" encoding="utf-8"?>
<sst xmlns="http://schemas.openxmlformats.org/spreadsheetml/2006/main" count="60" uniqueCount="60">
  <si>
    <t>K dispozici máme následující údaje:</t>
  </si>
  <si>
    <t>Odpisy</t>
  </si>
  <si>
    <t>Provozní VH</t>
  </si>
  <si>
    <t>Výnosy z finančního majetku</t>
  </si>
  <si>
    <t>Nákladové úroky</t>
  </si>
  <si>
    <t>Finanční VH</t>
  </si>
  <si>
    <t>VH před daní</t>
  </si>
  <si>
    <t>VH za účetní období</t>
  </si>
  <si>
    <t>AKTIVA CELKEM</t>
  </si>
  <si>
    <t>DLOUH. MAJETEK</t>
  </si>
  <si>
    <t>OBĚŽNÁ AKTIVA</t>
  </si>
  <si>
    <t>Zásoby</t>
  </si>
  <si>
    <t>Krátkodobé pohledávky</t>
  </si>
  <si>
    <t>Peněžní prostředky</t>
  </si>
  <si>
    <t>PASIVA CELKEM</t>
  </si>
  <si>
    <t>VLASTNÍ KAPITÁL</t>
  </si>
  <si>
    <t>Základní kapitál a fondy</t>
  </si>
  <si>
    <t>VH minulých let</t>
  </si>
  <si>
    <t>VH běž. úč. období</t>
  </si>
  <si>
    <t>CIZÍ ZDROJE</t>
  </si>
  <si>
    <t>Bankovní úvěry krátkodobé</t>
  </si>
  <si>
    <t>KPVH po dani</t>
  </si>
  <si>
    <r>
      <t xml:space="preserve">ROZVAHA 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v tis. Kč</t>
    </r>
    <r>
      <rPr>
        <sz val="10"/>
        <color theme="1"/>
        <rFont val="Arial"/>
        <family val="2"/>
        <charset val="238"/>
      </rPr>
      <t>)</t>
    </r>
  </si>
  <si>
    <t>Daň</t>
  </si>
  <si>
    <r>
      <t xml:space="preserve">VÝSLEDOVKA 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v tis. Kč</t>
    </r>
    <r>
      <rPr>
        <sz val="10"/>
        <color theme="1"/>
        <rFont val="Arial"/>
        <family val="2"/>
        <charset val="238"/>
      </rPr>
      <t>)</t>
    </r>
  </si>
  <si>
    <t>ZADÁNÍ</t>
  </si>
  <si>
    <t>Tržby za výrobky</t>
  </si>
  <si>
    <t>Výkonová spotřeba</t>
  </si>
  <si>
    <t>Osobní náklady</t>
  </si>
  <si>
    <t>Bankovní úvěry dlouhodobé</t>
  </si>
  <si>
    <t>Sazba daně ze zisku:</t>
  </si>
  <si>
    <t>Neprovozní majetek:</t>
  </si>
  <si>
    <t xml:space="preserve">    a) Peněžní prostředky nad limit</t>
  </si>
  <si>
    <t>tis. Kč</t>
  </si>
  <si>
    <t xml:space="preserve">    b) Nakoupené cenné papíry</t>
  </si>
  <si>
    <t>Dlouhodobý finanční majetek (cenné papíry)</t>
  </si>
  <si>
    <t>ÚKOL</t>
  </si>
  <si>
    <t>Rentabilita investic ve 2. fázi</t>
  </si>
  <si>
    <t>Tempo růstu ve 2. fázi</t>
  </si>
  <si>
    <t>Vypočítejte:</t>
  </si>
  <si>
    <t xml:space="preserve">   2) volné peněžní toky do firmy pro roky první fáze</t>
  </si>
  <si>
    <t xml:space="preserve">   3) pokračující hodnotu pomocí parametrického vzorce</t>
  </si>
  <si>
    <t xml:space="preserve">   4) sestavte celkové ocenění metodou DCF entity</t>
  </si>
  <si>
    <t>Ocenění podniku metodou DCF etity</t>
  </si>
  <si>
    <t>ŘEŠENÍ</t>
  </si>
  <si>
    <t>a) Provozně nutný investovaný kapitál</t>
  </si>
  <si>
    <t>Dlouhodobý hmotný majetek</t>
  </si>
  <si>
    <t>Krátkodobé závazky (dodavatelé, zaměstnanci)</t>
  </si>
  <si>
    <t>Provozně nutný investovaný kapitál k 31.12.</t>
  </si>
  <si>
    <t xml:space="preserve">   1) provozně nutný investovaný kapitál pro roky minulosti i plánu</t>
  </si>
  <si>
    <t>Volné cash flow (FCFF)</t>
  </si>
  <si>
    <t>FCFF pro 1. fázi k 31.12.</t>
  </si>
  <si>
    <t>b) Volné cash flow pro roky první fáze</t>
  </si>
  <si>
    <t>c) Pokračující hodnota (parametrický vzorec)</t>
  </si>
  <si>
    <t>Pokračující hodnota</t>
  </si>
  <si>
    <t>d) Ocenění podniku</t>
  </si>
  <si>
    <t>Hodnota brutto z hlavního provozu</t>
  </si>
  <si>
    <t>Hodnota netto výsledná</t>
  </si>
  <si>
    <t>Diskontní míra (průměrné vážené náklady kapitálu)</t>
  </si>
  <si>
    <t>Rok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</si>
</sst>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.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4"/>
      <color theme="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3" fontId="2" fillId="0" borderId="0" xfId="0" applyNumberFormat="1" applyFont="1" applyBorder="1" applyAlignment="1">
      <alignment horizontal="right" vertical="center"/>
    </xf>
    <xf numFmtId="0" fontId="0" fillId="0" borderId="0" xfId="0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9" fontId="2" fillId="0" borderId="2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10" fillId="0" borderId="0" xfId="0" applyFont="1"/>
    <xf numFmtId="9" fontId="3" fillId="0" borderId="2" xfId="1" applyFont="1" applyBorder="1" applyAlignment="1">
      <alignment vertical="center"/>
    </xf>
    <xf numFmtId="9" fontId="3" fillId="0" borderId="0" xfId="1" applyFont="1" applyBorder="1" applyAlignment="1">
      <alignment vertical="center"/>
    </xf>
    <xf numFmtId="9" fontId="3" fillId="0" borderId="7" xfId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7" xfId="0" applyBorder="1"/>
    <xf numFmtId="0" fontId="0" fillId="0" borderId="14" xfId="0" applyBorder="1"/>
    <xf numFmtId="3" fontId="9" fillId="0" borderId="12" xfId="0" applyNumberFormat="1" applyFont="1" applyBorder="1"/>
    <xf numFmtId="3" fontId="9" fillId="0" borderId="14" xfId="0" applyNumberFormat="1" applyFont="1" applyBorder="1"/>
    <xf numFmtId="0" fontId="11" fillId="0" borderId="9" xfId="0" applyFont="1" applyBorder="1" applyAlignment="1">
      <alignment vertical="center"/>
    </xf>
    <xf numFmtId="0" fontId="0" fillId="0" borderId="13" xfId="0" applyBorder="1"/>
    <xf numFmtId="0" fontId="0" fillId="0" borderId="15" xfId="0" applyBorder="1"/>
    <xf numFmtId="3" fontId="9" fillId="0" borderId="9" xfId="0" applyNumberFormat="1" applyFont="1" applyBorder="1"/>
    <xf numFmtId="3" fontId="9" fillId="0" borderId="15" xfId="0" applyNumberFormat="1" applyFont="1" applyBorder="1"/>
    <xf numFmtId="3" fontId="9" fillId="0" borderId="6" xfId="0" applyNumberFormat="1" applyFont="1" applyBorder="1"/>
    <xf numFmtId="3" fontId="9" fillId="0" borderId="10" xfId="0" applyNumberFormat="1" applyFont="1" applyBorder="1"/>
    <xf numFmtId="0" fontId="4" fillId="2" borderId="9" xfId="0" applyFont="1" applyFill="1" applyBorder="1" applyAlignment="1">
      <alignment vertical="center"/>
    </xf>
    <xf numFmtId="0" fontId="0" fillId="3" borderId="13" xfId="0" applyFill="1" applyBorder="1"/>
    <xf numFmtId="0" fontId="0" fillId="3" borderId="15" xfId="0" applyFill="1" applyBorder="1"/>
    <xf numFmtId="0" fontId="9" fillId="0" borderId="10" xfId="0" applyFont="1" applyBorder="1"/>
    <xf numFmtId="0" fontId="9" fillId="0" borderId="6" xfId="0" applyFont="1" applyBorder="1"/>
    <xf numFmtId="0" fontId="4" fillId="2" borderId="10" xfId="0" applyFont="1" applyFill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workbookViewId="0"/>
  </sheetViews>
  <sheetFormatPr defaultRowHeight="15"/>
  <cols>
    <col min="1" max="1" width="40.7109375" customWidth="1"/>
  </cols>
  <sheetData>
    <row r="1" spans="1:10" ht="21">
      <c r="A1" s="33" t="s">
        <v>43</v>
      </c>
    </row>
    <row r="2" spans="1:10" ht="8.25" customHeight="1">
      <c r="A2" s="33"/>
    </row>
    <row r="3" spans="1:10" ht="18.75">
      <c r="A3" s="34" t="s">
        <v>25</v>
      </c>
    </row>
    <row r="4" spans="1:10">
      <c r="A4" s="5" t="str">
        <f>"Podnik má být oceněn k 1. 1. "&amp;FIXED(D6,0,TRUE)&amp;"."</f>
        <v>Podnik má být oceněn k 1. 1. 2019.</v>
      </c>
      <c r="B4" s="2"/>
      <c r="C4" s="2"/>
      <c r="D4" s="2"/>
      <c r="E4" s="2"/>
      <c r="F4" s="2"/>
      <c r="G4" s="1"/>
      <c r="H4" s="1"/>
      <c r="I4" s="1"/>
      <c r="J4" s="1"/>
    </row>
    <row r="5" spans="1:10">
      <c r="A5" s="5" t="s">
        <v>0</v>
      </c>
      <c r="B5" s="2"/>
      <c r="C5" s="2"/>
      <c r="D5" s="2"/>
      <c r="E5" s="2"/>
      <c r="F5" s="2"/>
      <c r="G5" s="1"/>
      <c r="H5" s="1"/>
      <c r="I5" s="1"/>
      <c r="J5" s="1"/>
    </row>
    <row r="6" spans="1:10">
      <c r="A6" s="6" t="s">
        <v>24</v>
      </c>
      <c r="B6" s="7">
        <v>2017</v>
      </c>
      <c r="C6" s="8">
        <f>B6+1</f>
        <v>2018</v>
      </c>
      <c r="D6" s="8">
        <f t="shared" ref="D6:F6" si="0">C6+1</f>
        <v>2019</v>
      </c>
      <c r="E6" s="8">
        <f t="shared" si="0"/>
        <v>2020</v>
      </c>
      <c r="F6" s="8">
        <f t="shared" si="0"/>
        <v>2021</v>
      </c>
      <c r="G6" s="1"/>
      <c r="H6" s="1"/>
      <c r="I6" s="1"/>
      <c r="J6" s="1"/>
    </row>
    <row r="7" spans="1:10">
      <c r="A7" s="9" t="s">
        <v>26</v>
      </c>
      <c r="B7" s="10">
        <v>168928</v>
      </c>
      <c r="C7" s="11">
        <v>186700</v>
      </c>
      <c r="D7" s="10">
        <v>197560</v>
      </c>
      <c r="E7" s="11">
        <v>205700</v>
      </c>
      <c r="F7" s="12">
        <v>214600</v>
      </c>
      <c r="G7" s="1"/>
      <c r="H7" s="1"/>
      <c r="I7" s="1"/>
      <c r="J7" s="1"/>
    </row>
    <row r="8" spans="1:10">
      <c r="A8" s="13" t="s">
        <v>27</v>
      </c>
      <c r="B8" s="15">
        <v>124876</v>
      </c>
      <c r="C8" s="15">
        <v>125480</v>
      </c>
      <c r="D8" s="15">
        <v>130240</v>
      </c>
      <c r="E8" s="15">
        <v>132300</v>
      </c>
      <c r="F8" s="15">
        <v>137630</v>
      </c>
      <c r="G8" s="1"/>
      <c r="H8" s="1"/>
      <c r="I8" s="1"/>
      <c r="J8" s="1"/>
    </row>
    <row r="9" spans="1:10">
      <c r="A9" s="13" t="s">
        <v>28</v>
      </c>
      <c r="B9" s="14">
        <v>26540</v>
      </c>
      <c r="C9" s="15">
        <v>27450</v>
      </c>
      <c r="D9" s="14">
        <v>31270</v>
      </c>
      <c r="E9" s="15">
        <v>32400</v>
      </c>
      <c r="F9" s="16">
        <v>33560</v>
      </c>
      <c r="G9" s="1"/>
      <c r="H9" s="1"/>
      <c r="I9" s="1"/>
      <c r="J9" s="1"/>
    </row>
    <row r="10" spans="1:10">
      <c r="A10" s="13" t="s">
        <v>1</v>
      </c>
      <c r="B10" s="14">
        <v>6000</v>
      </c>
      <c r="C10" s="15">
        <v>6000</v>
      </c>
      <c r="D10" s="14">
        <v>6000</v>
      </c>
      <c r="E10" s="15">
        <v>6200</v>
      </c>
      <c r="F10" s="16">
        <v>6800</v>
      </c>
      <c r="G10" s="1"/>
      <c r="H10" s="1"/>
      <c r="I10" s="1"/>
      <c r="J10" s="1"/>
    </row>
    <row r="11" spans="1:10">
      <c r="A11" s="17" t="s">
        <v>2</v>
      </c>
      <c r="B11" s="21">
        <f>B7-SUM(B8:B10)</f>
        <v>11512</v>
      </c>
      <c r="C11" s="21">
        <f>C7-SUM(C8:C10)</f>
        <v>27770</v>
      </c>
      <c r="D11" s="21">
        <f>D7-SUM(D8:D10)</f>
        <v>30050</v>
      </c>
      <c r="E11" s="21">
        <f>E7-SUM(E8:E10)</f>
        <v>34800</v>
      </c>
      <c r="F11" s="21">
        <f>F7-SUM(F8:F10)</f>
        <v>36610</v>
      </c>
      <c r="G11" s="1"/>
      <c r="H11" s="1"/>
      <c r="I11" s="1"/>
      <c r="J11" s="1"/>
    </row>
    <row r="12" spans="1:10">
      <c r="A12" s="9" t="s">
        <v>3</v>
      </c>
      <c r="B12" s="19">
        <f>B23*0.03</f>
        <v>165</v>
      </c>
      <c r="C12" s="19">
        <f t="shared" ref="C12:F12" si="1">C23*0.03</f>
        <v>300</v>
      </c>
      <c r="D12" s="19">
        <f t="shared" si="1"/>
        <v>300</v>
      </c>
      <c r="E12" s="19">
        <f t="shared" si="1"/>
        <v>300</v>
      </c>
      <c r="F12" s="19">
        <f t="shared" si="1"/>
        <v>300</v>
      </c>
      <c r="G12" s="1"/>
      <c r="H12" s="1"/>
      <c r="I12" s="1"/>
      <c r="J12" s="1"/>
    </row>
    <row r="13" spans="1:10">
      <c r="A13" s="13" t="s">
        <v>4</v>
      </c>
      <c r="B13" s="14">
        <f>C13-400</f>
        <v>1490.92</v>
      </c>
      <c r="C13" s="15">
        <f>0.05*B34+0.04*B35</f>
        <v>1890.92</v>
      </c>
      <c r="D13" s="15">
        <f t="shared" ref="D13:F13" si="2">0.05*C34+0.04*C35</f>
        <v>1782.28</v>
      </c>
      <c r="E13" s="15">
        <f t="shared" si="2"/>
        <v>1631.84</v>
      </c>
      <c r="F13" s="15">
        <f t="shared" si="2"/>
        <v>1631.84</v>
      </c>
      <c r="G13" s="1"/>
      <c r="H13" s="1"/>
      <c r="I13" s="1"/>
      <c r="J13" s="1"/>
    </row>
    <row r="14" spans="1:10">
      <c r="A14" s="20" t="s">
        <v>5</v>
      </c>
      <c r="B14" s="21">
        <f>B12-B13</f>
        <v>-1325.92</v>
      </c>
      <c r="C14" s="21">
        <f t="shared" ref="C14:F14" si="3">C12-C13</f>
        <v>-1590.92</v>
      </c>
      <c r="D14" s="21">
        <f t="shared" si="3"/>
        <v>-1482.28</v>
      </c>
      <c r="E14" s="21">
        <f t="shared" si="3"/>
        <v>-1331.84</v>
      </c>
      <c r="F14" s="21">
        <f t="shared" si="3"/>
        <v>-1331.84</v>
      </c>
      <c r="G14" s="1"/>
      <c r="H14" s="1"/>
      <c r="I14" s="1"/>
      <c r="J14" s="1"/>
    </row>
    <row r="15" spans="1:10">
      <c r="A15" s="17" t="s">
        <v>6</v>
      </c>
      <c r="B15" s="18">
        <f>B11+B14</f>
        <v>10186.08</v>
      </c>
      <c r="C15" s="18">
        <f t="shared" ref="C15:F15" si="4">C11+C14</f>
        <v>26179.08</v>
      </c>
      <c r="D15" s="18">
        <f t="shared" si="4"/>
        <v>28567.72</v>
      </c>
      <c r="E15" s="18">
        <f t="shared" si="4"/>
        <v>33468.160000000003</v>
      </c>
      <c r="F15" s="18">
        <f t="shared" si="4"/>
        <v>35278.160000000003</v>
      </c>
      <c r="G15" s="1"/>
      <c r="H15" s="1"/>
      <c r="I15" s="1"/>
      <c r="J15" s="1"/>
    </row>
    <row r="16" spans="1:10">
      <c r="A16" s="9" t="s">
        <v>23</v>
      </c>
      <c r="B16" s="11">
        <f>B15*$B$38</f>
        <v>1935.3552</v>
      </c>
      <c r="C16" s="11">
        <f>C15*$B$38</f>
        <v>4974.0252</v>
      </c>
      <c r="D16" s="11">
        <f>D15*$B$38</f>
        <v>5427.8668000000007</v>
      </c>
      <c r="E16" s="11">
        <f>E15*$B$38</f>
        <v>6358.9504000000006</v>
      </c>
      <c r="F16" s="11">
        <f>F15*$B$38</f>
        <v>6702.8504000000012</v>
      </c>
      <c r="G16" s="1"/>
      <c r="H16" s="1"/>
      <c r="I16" s="1"/>
      <c r="J16" s="1"/>
    </row>
    <row r="17" spans="1:10">
      <c r="A17" s="20" t="s">
        <v>7</v>
      </c>
      <c r="B17" s="21">
        <f>B15-B16</f>
        <v>8250.7248</v>
      </c>
      <c r="C17" s="21">
        <f t="shared" ref="C17:F17" si="5">C15-C16</f>
        <v>21205.054800000002</v>
      </c>
      <c r="D17" s="21">
        <f t="shared" si="5"/>
        <v>23139.853200000001</v>
      </c>
      <c r="E17" s="21">
        <f t="shared" si="5"/>
        <v>27109.209600000002</v>
      </c>
      <c r="F17" s="21">
        <f t="shared" si="5"/>
        <v>28575.309600000001</v>
      </c>
      <c r="G17" s="1"/>
      <c r="H17" s="1"/>
      <c r="I17" s="1"/>
      <c r="J17" s="1"/>
    </row>
    <row r="18" spans="1:10">
      <c r="A18" s="2"/>
      <c r="B18" s="2"/>
      <c r="C18" s="2"/>
      <c r="D18" s="2"/>
      <c r="E18" s="2"/>
      <c r="F18" s="2"/>
      <c r="G18" s="1"/>
      <c r="H18" s="1"/>
      <c r="I18" s="1"/>
      <c r="J18" s="1"/>
    </row>
    <row r="19" spans="1:10">
      <c r="A19" s="22" t="s">
        <v>22</v>
      </c>
      <c r="B19" s="8">
        <f>B6</f>
        <v>2017</v>
      </c>
      <c r="C19" s="8">
        <f t="shared" ref="C19:F19" si="6">C6</f>
        <v>2018</v>
      </c>
      <c r="D19" s="8">
        <f t="shared" si="6"/>
        <v>2019</v>
      </c>
      <c r="E19" s="8">
        <f t="shared" si="6"/>
        <v>2020</v>
      </c>
      <c r="F19" s="8">
        <f t="shared" si="6"/>
        <v>2021</v>
      </c>
      <c r="G19" s="1"/>
      <c r="H19" s="1"/>
      <c r="I19" s="1"/>
      <c r="J19" s="1"/>
    </row>
    <row r="20" spans="1:10">
      <c r="A20" s="23" t="s">
        <v>8</v>
      </c>
      <c r="B20" s="24">
        <f>B21+B24</f>
        <v>100655.7248</v>
      </c>
      <c r="C20" s="24">
        <f t="shared" ref="C20:F20" si="7">C21+C24</f>
        <v>122266.0548</v>
      </c>
      <c r="D20" s="24">
        <f t="shared" si="7"/>
        <v>132244.85320000001</v>
      </c>
      <c r="E20" s="24">
        <f t="shared" si="7"/>
        <v>147229.2096</v>
      </c>
      <c r="F20" s="24">
        <f t="shared" si="7"/>
        <v>153145.30960000001</v>
      </c>
      <c r="G20" s="1"/>
      <c r="H20" s="1"/>
      <c r="I20" s="1"/>
      <c r="J20" s="1"/>
    </row>
    <row r="21" spans="1:10">
      <c r="A21" s="25" t="s">
        <v>9</v>
      </c>
      <c r="B21" s="18">
        <f>B22+B23</f>
        <v>59894</v>
      </c>
      <c r="C21" s="18">
        <f t="shared" ref="C21:F21" si="8">C22+C23</f>
        <v>69336</v>
      </c>
      <c r="D21" s="18">
        <f t="shared" si="8"/>
        <v>67336</v>
      </c>
      <c r="E21" s="18">
        <f t="shared" si="8"/>
        <v>75933</v>
      </c>
      <c r="F21" s="18">
        <f t="shared" si="8"/>
        <v>77800</v>
      </c>
      <c r="G21" s="1"/>
      <c r="H21" s="1"/>
      <c r="I21" s="1"/>
      <c r="J21" s="1"/>
    </row>
    <row r="22" spans="1:10">
      <c r="A22" s="26" t="s">
        <v>46</v>
      </c>
      <c r="B22" s="15">
        <v>54394</v>
      </c>
      <c r="C22" s="14">
        <v>59336</v>
      </c>
      <c r="D22" s="15">
        <v>57336</v>
      </c>
      <c r="E22" s="14">
        <v>65933</v>
      </c>
      <c r="F22" s="15">
        <v>67800</v>
      </c>
      <c r="G22" s="1"/>
      <c r="H22" s="1"/>
      <c r="I22" s="1"/>
      <c r="J22" s="1"/>
    </row>
    <row r="23" spans="1:10">
      <c r="A23" s="26" t="s">
        <v>35</v>
      </c>
      <c r="B23" s="15">
        <v>5500</v>
      </c>
      <c r="C23" s="14">
        <v>10000</v>
      </c>
      <c r="D23" s="15">
        <v>10000</v>
      </c>
      <c r="E23" s="14">
        <v>10000</v>
      </c>
      <c r="F23" s="15">
        <v>10000</v>
      </c>
      <c r="G23" s="1"/>
      <c r="H23" s="1"/>
      <c r="I23" s="1"/>
      <c r="J23" s="1"/>
    </row>
    <row r="24" spans="1:10">
      <c r="A24" s="27" t="s">
        <v>10</v>
      </c>
      <c r="B24" s="28">
        <f>SUM(B25:B27)</f>
        <v>40761.724799999996</v>
      </c>
      <c r="C24" s="28">
        <f>SUM(C25:C27)</f>
        <v>52930.054799999998</v>
      </c>
      <c r="D24" s="28">
        <f>SUM(D25:D27)</f>
        <v>64908.853200000012</v>
      </c>
      <c r="E24" s="28">
        <f>SUM(E25:E27)</f>
        <v>71296.209600000002</v>
      </c>
      <c r="F24" s="28">
        <f>SUM(F25:F27)</f>
        <v>75345.309600000008</v>
      </c>
      <c r="G24" s="1"/>
      <c r="H24" s="1"/>
      <c r="I24" s="1"/>
      <c r="J24" s="1"/>
    </row>
    <row r="25" spans="1:10">
      <c r="A25" s="26" t="s">
        <v>11</v>
      </c>
      <c r="B25" s="15">
        <v>12392</v>
      </c>
      <c r="C25" s="14">
        <v>20733</v>
      </c>
      <c r="D25" s="15">
        <v>24829</v>
      </c>
      <c r="E25" s="14">
        <v>25358</v>
      </c>
      <c r="F25" s="15">
        <v>27302</v>
      </c>
      <c r="G25" s="1"/>
      <c r="H25" s="1"/>
      <c r="I25" s="1"/>
      <c r="J25" s="1"/>
    </row>
    <row r="26" spans="1:10">
      <c r="A26" s="26" t="s">
        <v>12</v>
      </c>
      <c r="B26" s="15">
        <v>21362</v>
      </c>
      <c r="C26" s="14">
        <v>26461</v>
      </c>
      <c r="D26" s="15">
        <v>32569</v>
      </c>
      <c r="E26" s="14">
        <v>34500</v>
      </c>
      <c r="F26" s="15">
        <v>35320</v>
      </c>
      <c r="G26" s="1"/>
      <c r="H26" s="1"/>
      <c r="I26" s="1"/>
      <c r="J26" s="1"/>
    </row>
    <row r="27" spans="1:10">
      <c r="A27" s="29" t="s">
        <v>13</v>
      </c>
      <c r="B27" s="30">
        <f>B28-B21-B25-B26</f>
        <v>7007.7247999999963</v>
      </c>
      <c r="C27" s="30">
        <f t="shared" ref="C27:F27" si="9">C28-C21-C25-C26</f>
        <v>5736.0547999999981</v>
      </c>
      <c r="D27" s="30">
        <f t="shared" si="9"/>
        <v>7510.8532000000123</v>
      </c>
      <c r="E27" s="30">
        <f t="shared" si="9"/>
        <v>11438.209600000002</v>
      </c>
      <c r="F27" s="30">
        <f t="shared" si="9"/>
        <v>12723.309600000008</v>
      </c>
      <c r="G27" s="1"/>
      <c r="H27" s="1"/>
      <c r="I27" s="1"/>
      <c r="J27" s="1"/>
    </row>
    <row r="28" spans="1:10">
      <c r="A28" s="25" t="s">
        <v>14</v>
      </c>
      <c r="B28" s="18">
        <f>B29+B33</f>
        <v>100655.7248</v>
      </c>
      <c r="C28" s="18">
        <f t="shared" ref="C28:F28" si="10">C29+C33</f>
        <v>122266.0548</v>
      </c>
      <c r="D28" s="18">
        <f t="shared" si="10"/>
        <v>132244.85320000001</v>
      </c>
      <c r="E28" s="18">
        <f t="shared" si="10"/>
        <v>147229.2096</v>
      </c>
      <c r="F28" s="18">
        <f t="shared" si="10"/>
        <v>153145.30960000001</v>
      </c>
      <c r="G28" s="1"/>
      <c r="H28" s="1"/>
      <c r="I28" s="1"/>
      <c r="J28" s="1"/>
    </row>
    <row r="29" spans="1:10">
      <c r="A29" s="27" t="s">
        <v>15</v>
      </c>
      <c r="B29" s="28">
        <f>B30+B31+B32</f>
        <v>27350.7248</v>
      </c>
      <c r="C29" s="28">
        <f t="shared" ref="C29:F29" si="11">C30+C31+C32</f>
        <v>43773.054799999998</v>
      </c>
      <c r="D29" s="28">
        <f t="shared" si="11"/>
        <v>55020.853199999998</v>
      </c>
      <c r="E29" s="28">
        <f t="shared" si="11"/>
        <v>70033.209600000002</v>
      </c>
      <c r="F29" s="28">
        <f t="shared" si="11"/>
        <v>75999.309600000008</v>
      </c>
      <c r="G29" s="1"/>
      <c r="H29" s="1"/>
      <c r="I29" s="1"/>
      <c r="J29" s="1"/>
    </row>
    <row r="30" spans="1:10">
      <c r="A30" s="29" t="s">
        <v>16</v>
      </c>
      <c r="B30" s="30">
        <v>17000</v>
      </c>
      <c r="C30" s="31">
        <v>17000</v>
      </c>
      <c r="D30" s="30">
        <v>17000</v>
      </c>
      <c r="E30" s="31">
        <v>17000</v>
      </c>
      <c r="F30" s="30">
        <v>17000</v>
      </c>
      <c r="G30" s="1"/>
      <c r="H30" s="1"/>
      <c r="I30" s="1"/>
      <c r="J30" s="1"/>
    </row>
    <row r="31" spans="1:10">
      <c r="A31" s="26" t="s">
        <v>17</v>
      </c>
      <c r="B31" s="15">
        <v>2100</v>
      </c>
      <c r="C31" s="14">
        <v>5568</v>
      </c>
      <c r="D31" s="15">
        <v>14881</v>
      </c>
      <c r="E31" s="14">
        <v>25924</v>
      </c>
      <c r="F31" s="15">
        <v>30424</v>
      </c>
      <c r="G31" s="1"/>
      <c r="H31" s="1"/>
      <c r="I31" s="1"/>
      <c r="J31" s="1"/>
    </row>
    <row r="32" spans="1:10">
      <c r="A32" s="32" t="s">
        <v>18</v>
      </c>
      <c r="B32" s="11">
        <f>B17</f>
        <v>8250.7248</v>
      </c>
      <c r="C32" s="11">
        <f t="shared" ref="C32:F32" si="12">C17</f>
        <v>21205.054800000002</v>
      </c>
      <c r="D32" s="11">
        <f t="shared" si="12"/>
        <v>23139.853200000001</v>
      </c>
      <c r="E32" s="11">
        <f t="shared" si="12"/>
        <v>27109.209600000002</v>
      </c>
      <c r="F32" s="11">
        <f t="shared" si="12"/>
        <v>28575.309600000001</v>
      </c>
      <c r="G32" s="1"/>
      <c r="H32" s="1"/>
      <c r="I32" s="1"/>
      <c r="J32" s="1"/>
    </row>
    <row r="33" spans="1:10">
      <c r="A33" s="27" t="s">
        <v>19</v>
      </c>
      <c r="B33" s="28">
        <f>SUM(B34:B36)</f>
        <v>73305</v>
      </c>
      <c r="C33" s="28">
        <f t="shared" ref="C33:F33" si="13">SUM(C34:C36)</f>
        <v>78493</v>
      </c>
      <c r="D33" s="28">
        <f t="shared" si="13"/>
        <v>77224</v>
      </c>
      <c r="E33" s="28">
        <f t="shared" si="13"/>
        <v>77196</v>
      </c>
      <c r="F33" s="28">
        <f t="shared" si="13"/>
        <v>77146</v>
      </c>
      <c r="G33" s="1"/>
      <c r="H33" s="1"/>
      <c r="I33" s="1"/>
      <c r="J33" s="1"/>
    </row>
    <row r="34" spans="1:10" s="36" customFormat="1">
      <c r="A34" s="26" t="s">
        <v>29</v>
      </c>
      <c r="B34" s="15">
        <v>14000</v>
      </c>
      <c r="C34" s="35">
        <v>13000</v>
      </c>
      <c r="D34" s="15">
        <v>12000</v>
      </c>
      <c r="E34" s="35">
        <v>12000</v>
      </c>
      <c r="F34" s="15">
        <v>10000</v>
      </c>
      <c r="G34" s="1"/>
      <c r="H34" s="1"/>
      <c r="I34" s="1"/>
      <c r="J34" s="1"/>
    </row>
    <row r="35" spans="1:10">
      <c r="A35" s="26" t="s">
        <v>20</v>
      </c>
      <c r="B35" s="15">
        <v>29773</v>
      </c>
      <c r="C35" s="35">
        <v>28307</v>
      </c>
      <c r="D35" s="15">
        <v>25796</v>
      </c>
      <c r="E35" s="35">
        <v>25796</v>
      </c>
      <c r="F35" s="15">
        <v>25796</v>
      </c>
      <c r="G35" s="1"/>
      <c r="H35" s="1"/>
      <c r="I35" s="1"/>
      <c r="J35" s="1"/>
    </row>
    <row r="36" spans="1:10">
      <c r="A36" s="29" t="s">
        <v>47</v>
      </c>
      <c r="B36" s="30">
        <v>29532</v>
      </c>
      <c r="C36" s="31">
        <v>37186</v>
      </c>
      <c r="D36" s="30">
        <v>39428</v>
      </c>
      <c r="E36" s="31">
        <v>39400</v>
      </c>
      <c r="F36" s="30">
        <v>41350</v>
      </c>
      <c r="G36" s="1"/>
      <c r="H36" s="1"/>
      <c r="I36" s="1"/>
      <c r="J36" s="1"/>
    </row>
    <row r="38" spans="1:10">
      <c r="A38" s="39" t="s">
        <v>30</v>
      </c>
      <c r="B38" s="40">
        <v>0.19</v>
      </c>
      <c r="C38" s="41"/>
      <c r="D38" s="4"/>
      <c r="E38" s="4"/>
      <c r="F38" s="4"/>
      <c r="G38" s="1"/>
      <c r="H38" s="1"/>
      <c r="I38" s="1"/>
      <c r="J38" s="1"/>
    </row>
    <row r="39" spans="1:10">
      <c r="A39" s="42" t="s">
        <v>31</v>
      </c>
      <c r="B39" s="38"/>
      <c r="C39" s="43"/>
      <c r="D39" s="37"/>
      <c r="E39" s="37"/>
      <c r="F39" s="37"/>
      <c r="G39" s="1"/>
      <c r="H39" s="1"/>
      <c r="I39" s="1"/>
      <c r="J39" s="1"/>
    </row>
    <row r="40" spans="1:10">
      <c r="A40" s="42" t="s">
        <v>32</v>
      </c>
      <c r="B40" s="44">
        <v>3000</v>
      </c>
      <c r="C40" s="45" t="s">
        <v>33</v>
      </c>
      <c r="D40" s="4"/>
      <c r="E40" s="4"/>
      <c r="F40" s="4"/>
      <c r="G40" s="1"/>
      <c r="H40" s="1"/>
      <c r="I40" s="1"/>
      <c r="J40" s="1"/>
    </row>
    <row r="41" spans="1:10">
      <c r="A41" s="46" t="s">
        <v>34</v>
      </c>
      <c r="B41" s="47"/>
      <c r="C41" s="48"/>
      <c r="D41" s="4"/>
      <c r="E41" s="4"/>
      <c r="F41" s="4"/>
      <c r="G41" s="1"/>
      <c r="H41" s="1"/>
      <c r="I41" s="1"/>
      <c r="J41" s="1"/>
    </row>
    <row r="42" spans="1:10">
      <c r="A42" s="3"/>
      <c r="B42" s="4"/>
      <c r="C42" s="4"/>
      <c r="D42" s="4"/>
      <c r="E42" s="4"/>
      <c r="F42" s="4"/>
      <c r="G42" s="1"/>
      <c r="H42" s="1"/>
      <c r="I42" s="1"/>
      <c r="J42" s="1"/>
    </row>
    <row r="43" spans="1:10">
      <c r="A43" s="39" t="s">
        <v>58</v>
      </c>
      <c r="B43" s="52">
        <v>0.1</v>
      </c>
      <c r="C43" s="41"/>
      <c r="D43" s="4"/>
      <c r="E43" s="4"/>
      <c r="F43" s="4"/>
      <c r="G43" s="1"/>
      <c r="H43" s="1"/>
      <c r="I43" s="1"/>
      <c r="J43" s="1"/>
    </row>
    <row r="44" spans="1:10">
      <c r="A44" s="42" t="s">
        <v>37</v>
      </c>
      <c r="B44" s="53">
        <v>0.12</v>
      </c>
      <c r="C44" s="45"/>
      <c r="D44" s="4"/>
      <c r="E44" s="4"/>
      <c r="F44" s="4"/>
      <c r="G44" s="1"/>
      <c r="H44" s="1"/>
      <c r="I44" s="1"/>
      <c r="J44" s="1"/>
    </row>
    <row r="45" spans="1:10">
      <c r="A45" s="46" t="s">
        <v>38</v>
      </c>
      <c r="B45" s="54">
        <v>0.03</v>
      </c>
      <c r="C45" s="48"/>
      <c r="D45" s="4"/>
      <c r="E45" s="4"/>
      <c r="F45" s="4"/>
      <c r="G45" s="1"/>
      <c r="H45" s="1"/>
      <c r="I45" s="1"/>
      <c r="J45" s="1"/>
    </row>
    <row r="46" spans="1:10">
      <c r="A46" s="3"/>
      <c r="B46" s="4"/>
      <c r="C46" s="4"/>
      <c r="D46" s="4"/>
      <c r="E46" s="4"/>
      <c r="F46" s="4"/>
      <c r="G46" s="1"/>
      <c r="H46" s="1"/>
      <c r="I46" s="1"/>
      <c r="J46" s="1"/>
    </row>
    <row r="47" spans="1:10" ht="18.75">
      <c r="A47" s="34" t="s">
        <v>36</v>
      </c>
      <c r="B47" s="4"/>
      <c r="C47" s="4"/>
      <c r="D47" s="4"/>
      <c r="E47" s="4"/>
      <c r="F47" s="4"/>
      <c r="G47" s="1"/>
      <c r="H47" s="1"/>
      <c r="I47" s="1"/>
      <c r="J47" s="1"/>
    </row>
    <row r="48" spans="1:10">
      <c r="A48" s="3" t="s">
        <v>39</v>
      </c>
      <c r="B48" s="4"/>
      <c r="C48" s="4"/>
      <c r="D48" s="4"/>
      <c r="E48" s="4"/>
      <c r="F48" s="4"/>
      <c r="G48" s="1"/>
      <c r="H48" s="1"/>
      <c r="I48" s="1"/>
      <c r="J48" s="1"/>
    </row>
    <row r="49" spans="1:10">
      <c r="A49" s="3" t="s">
        <v>49</v>
      </c>
      <c r="B49" s="4"/>
      <c r="C49" s="4"/>
      <c r="D49" s="4"/>
      <c r="E49" s="4"/>
      <c r="F49" s="4"/>
      <c r="G49" s="1"/>
      <c r="H49" s="1"/>
      <c r="I49" s="1"/>
      <c r="J49" s="1"/>
    </row>
    <row r="50" spans="1:10">
      <c r="A50" s="3" t="s">
        <v>40</v>
      </c>
      <c r="B50" s="4"/>
      <c r="C50" s="4"/>
      <c r="D50" s="4"/>
      <c r="E50" s="4"/>
      <c r="F50" s="4"/>
      <c r="G50" s="1"/>
      <c r="H50" s="1"/>
      <c r="I50" s="1"/>
      <c r="J50" s="1"/>
    </row>
    <row r="51" spans="1:10">
      <c r="A51" s="3" t="s">
        <v>41</v>
      </c>
      <c r="B51" s="4"/>
      <c r="C51" s="4"/>
      <c r="D51" s="4"/>
      <c r="E51" s="4"/>
      <c r="F51" s="4"/>
      <c r="G51" s="1"/>
      <c r="H51" s="1"/>
      <c r="I51" s="1"/>
      <c r="J51" s="1"/>
    </row>
    <row r="52" spans="1:10">
      <c r="A52" s="3" t="s">
        <v>42</v>
      </c>
      <c r="B52" s="4"/>
      <c r="C52" s="4"/>
      <c r="D52" s="4"/>
      <c r="E52" s="4"/>
      <c r="F52" s="4"/>
      <c r="G52" s="1"/>
      <c r="H52" s="1"/>
      <c r="I52" s="1"/>
      <c r="J52" s="1"/>
    </row>
    <row r="53" spans="1:10">
      <c r="A53" s="3"/>
      <c r="B53" s="4"/>
      <c r="C53" s="4"/>
      <c r="D53" s="4"/>
      <c r="E53" s="4"/>
      <c r="F53" s="4"/>
      <c r="G53" s="1"/>
      <c r="H53" s="1"/>
      <c r="I53" s="1"/>
      <c r="J53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/>
  </sheetViews>
  <sheetFormatPr defaultRowHeight="15"/>
  <cols>
    <col min="1" max="1" width="40.7109375" customWidth="1"/>
  </cols>
  <sheetData>
    <row r="1" spans="1:6" ht="18.75">
      <c r="A1" s="34" t="s">
        <v>44</v>
      </c>
    </row>
    <row r="3" spans="1:6" ht="15.75">
      <c r="A3" s="51" t="s">
        <v>45</v>
      </c>
    </row>
    <row r="4" spans="1:6">
      <c r="A4" s="67" t="s">
        <v>59</v>
      </c>
      <c r="B4" s="72">
        <f>Zadání!B19</f>
        <v>2017</v>
      </c>
      <c r="C4" s="72">
        <f>Zadání!C19</f>
        <v>2018</v>
      </c>
      <c r="D4" s="72">
        <f>Zadání!D19</f>
        <v>2019</v>
      </c>
      <c r="E4" s="72">
        <f>Zadání!E19</f>
        <v>2020</v>
      </c>
      <c r="F4" s="72">
        <f>Zadání!F19</f>
        <v>2021</v>
      </c>
    </row>
    <row r="5" spans="1:6">
      <c r="A5" s="49" t="s">
        <v>48</v>
      </c>
      <c r="B5" s="21">
        <v>61616</v>
      </c>
      <c r="C5" s="50">
        <v>72344</v>
      </c>
      <c r="D5" s="21">
        <v>78306</v>
      </c>
      <c r="E5" s="50">
        <v>89391</v>
      </c>
      <c r="F5" s="21">
        <v>92072</v>
      </c>
    </row>
    <row r="7" spans="1:6" ht="15.75">
      <c r="A7" s="51" t="s">
        <v>52</v>
      </c>
    </row>
    <row r="8" spans="1:6">
      <c r="A8" s="67" t="s">
        <v>51</v>
      </c>
      <c r="B8" s="68"/>
      <c r="C8" s="69"/>
      <c r="D8" s="72">
        <f>D4</f>
        <v>2019</v>
      </c>
      <c r="E8" s="72">
        <f t="shared" ref="E8:F8" si="0">E4</f>
        <v>2020</v>
      </c>
      <c r="F8" s="72">
        <f t="shared" si="0"/>
        <v>2021</v>
      </c>
    </row>
    <row r="9" spans="1:6">
      <c r="A9" s="55" t="s">
        <v>21</v>
      </c>
      <c r="B9" s="56"/>
      <c r="C9" s="57"/>
      <c r="D9" s="58">
        <v>24340.5</v>
      </c>
      <c r="E9" s="65">
        <v>28188</v>
      </c>
      <c r="F9" s="59">
        <v>29654.1</v>
      </c>
    </row>
    <row r="10" spans="1:6">
      <c r="A10" s="60" t="s">
        <v>50</v>
      </c>
      <c r="B10" s="61"/>
      <c r="C10" s="62"/>
      <c r="D10" s="63">
        <v>18378.5</v>
      </c>
      <c r="E10" s="66">
        <v>17103</v>
      </c>
      <c r="F10" s="64">
        <v>26973.1</v>
      </c>
    </row>
    <row r="12" spans="1:6" ht="15.75">
      <c r="A12" s="51" t="s">
        <v>53</v>
      </c>
    </row>
    <row r="13" spans="1:6">
      <c r="A13" s="70" t="s">
        <v>54</v>
      </c>
      <c r="B13" s="66">
        <v>327254.17499999993</v>
      </c>
    </row>
    <row r="15" spans="1:6" ht="15.75">
      <c r="A15" s="51" t="s">
        <v>55</v>
      </c>
    </row>
    <row r="16" spans="1:6">
      <c r="A16" s="70" t="s">
        <v>56</v>
      </c>
      <c r="B16" s="66">
        <v>296978.63260706223</v>
      </c>
    </row>
    <row r="17" spans="1:2">
      <c r="A17" s="71" t="s">
        <v>57</v>
      </c>
      <c r="B17" s="65">
        <v>268407.68740706221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Zadání</vt:lpstr>
      <vt:lpstr>Řešení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Maříková</dc:creator>
  <cp:lastModifiedBy>Pavla Maříková</cp:lastModifiedBy>
  <dcterms:created xsi:type="dcterms:W3CDTF">2019-03-08T16:09:38Z</dcterms:created>
  <dcterms:modified xsi:type="dcterms:W3CDTF">2019-03-09T15:49:56Z</dcterms:modified>
</cp:coreProperties>
</file>