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/Library/Mobile Documents/com~apple~CloudDocs/SCHOOL/OneDrive - Vysoká škola ekonomická v Praze/1FP303_FINANCNI ANALYZA/CVICENI/10_cviceni/"/>
    </mc:Choice>
  </mc:AlternateContent>
  <xr:revisionPtr revIDLastSave="0" documentId="8_{9BDB631B-B884-2747-A67E-00A2AB9DF9D5}" xr6:coauthVersionLast="47" xr6:coauthVersionMax="47" xr10:uidLastSave="{00000000-0000-0000-0000-000000000000}"/>
  <bookViews>
    <workbookView xWindow="480" yWindow="560" windowWidth="27840" windowHeight="15980" xr2:uid="{FC4B85FC-4415-194E-826B-73FF701945C2}"/>
  </bookViews>
  <sheets>
    <sheet name="Vykazy_GAMA a.s." sheetId="2" r:id="rId1"/>
    <sheet name="Plán dlouhodobého majetku" sheetId="5" r:id="rId2"/>
    <sheet name="Plán financování" sheetId="6" r:id="rId3"/>
    <sheet name="Plán_P&amp;L" sheetId="4" r:id="rId4"/>
    <sheet name="Plán_working capital" sheetId="3" r:id="rId5"/>
  </sheets>
  <definedNames>
    <definedName name="_xlnm.Print_Area" localSheetId="1">'Plán dlouhodobého majetku'!$A$1:$H$41</definedName>
    <definedName name="_xlnm.Print_Area" localSheetId="2">'Plán financování'!$A$1:$H$62</definedName>
    <definedName name="_xlnm.Print_Area" localSheetId="4">'Plán_working capital'!$A$1:$H$54</definedName>
    <definedName name="_xlnm.Print_Area" localSheetId="0">'Vykazy_GAMA a.s.'!#REF!</definedName>
    <definedName name="solver_adj" localSheetId="1" hidden="1">'Plán dlouhodobého majetku'!#REF!</definedName>
    <definedName name="solver_adj" localSheetId="2" hidden="1">'Plán financování'!$F$56:$G$56</definedName>
    <definedName name="solver_adj" localSheetId="0" hidden="1">'Vykazy_GAMA a.s.'!$I$52</definedName>
    <definedName name="solver_cvg" localSheetId="1" hidden="1">0.0001</definedName>
    <definedName name="solver_cvg" localSheetId="2" hidden="1">0.0001</definedName>
    <definedName name="solver_cvg" localSheetId="0" hidden="1">0.0001</definedName>
    <definedName name="solver_drv" localSheetId="1" hidden="1">1</definedName>
    <definedName name="solver_drv" localSheetId="2" hidden="1">1</definedName>
    <definedName name="solver_drv" localSheetId="0" hidden="1">1</definedName>
    <definedName name="solver_eng" localSheetId="1" hidden="1">1</definedName>
    <definedName name="solver_eng" localSheetId="2" hidden="1">1</definedName>
    <definedName name="solver_eng" localSheetId="0" hidden="1">1</definedName>
    <definedName name="solver_itr" localSheetId="1" hidden="1">2147483647</definedName>
    <definedName name="solver_itr" localSheetId="2" hidden="1">2147483647</definedName>
    <definedName name="solver_itr" localSheetId="0" hidden="1">2147483647</definedName>
    <definedName name="solver_lhs1" localSheetId="1" hidden="1">'Plán dlouhodobého majetku'!#REF!</definedName>
    <definedName name="solver_lhs1" localSheetId="2" hidden="1">'Plán financování'!$J$55</definedName>
    <definedName name="solver_lin" localSheetId="1" hidden="1">2</definedName>
    <definedName name="solver_lin" localSheetId="2" hidden="1">2</definedName>
    <definedName name="solver_lin" localSheetId="0" hidden="1">2</definedName>
    <definedName name="solver_mip" localSheetId="1" hidden="1">2147483647</definedName>
    <definedName name="solver_mip" localSheetId="2" hidden="1">2147483647</definedName>
    <definedName name="solver_mip" localSheetId="0" hidden="1">2147483647</definedName>
    <definedName name="solver_mni" localSheetId="1" hidden="1">30</definedName>
    <definedName name="solver_mni" localSheetId="2" hidden="1">30</definedName>
    <definedName name="solver_mni" localSheetId="0" hidden="1">30</definedName>
    <definedName name="solver_mrt" localSheetId="1" hidden="1">0.075</definedName>
    <definedName name="solver_mrt" localSheetId="2" hidden="1">0.075</definedName>
    <definedName name="solver_mrt" localSheetId="0" hidden="1">0.075</definedName>
    <definedName name="solver_msl" localSheetId="1" hidden="1">2</definedName>
    <definedName name="solver_msl" localSheetId="2" hidden="1">2</definedName>
    <definedName name="solver_msl" localSheetId="0" hidden="1">2</definedName>
    <definedName name="solver_neg" localSheetId="1" hidden="1">1</definedName>
    <definedName name="solver_neg" localSheetId="2" hidden="1">1</definedName>
    <definedName name="solver_neg" localSheetId="0" hidden="1">1</definedName>
    <definedName name="solver_nod" localSheetId="1" hidden="1">2147483647</definedName>
    <definedName name="solver_nod" localSheetId="2" hidden="1">2147483647</definedName>
    <definedName name="solver_nod" localSheetId="0" hidden="1">2147483647</definedName>
    <definedName name="solver_num" localSheetId="1" hidden="1">1</definedName>
    <definedName name="solver_num" localSheetId="2" hidden="1">1</definedName>
    <definedName name="solver_num" localSheetId="0" hidden="1">0</definedName>
    <definedName name="solver_opt" localSheetId="1" hidden="1">'Plán dlouhodobého majetku'!#REF!</definedName>
    <definedName name="solver_opt" localSheetId="2" hidden="1">'Plán financování'!$J$57</definedName>
    <definedName name="solver_opt" localSheetId="0" hidden="1">'Vykazy_GAMA a.s.'!$I$61</definedName>
    <definedName name="solver_pre" localSheetId="1" hidden="1">0.000001</definedName>
    <definedName name="solver_pre" localSheetId="2" hidden="1">0.000001</definedName>
    <definedName name="solver_pre" localSheetId="0" hidden="1">0.000001</definedName>
    <definedName name="solver_rbv" localSheetId="1" hidden="1">1</definedName>
    <definedName name="solver_rbv" localSheetId="2" hidden="1">1</definedName>
    <definedName name="solver_rbv" localSheetId="0" hidden="1">1</definedName>
    <definedName name="solver_rel1" localSheetId="1" hidden="1">2</definedName>
    <definedName name="solver_rel1" localSheetId="2" hidden="1">2</definedName>
    <definedName name="solver_rhs1" localSheetId="1" hidden="1">1.76</definedName>
    <definedName name="solver_rhs1" localSheetId="2" hidden="1">1.76</definedName>
    <definedName name="solver_rlx" localSheetId="1" hidden="1">2</definedName>
    <definedName name="solver_rlx" localSheetId="2" hidden="1">2</definedName>
    <definedName name="solver_rlx" localSheetId="0" hidden="1">2</definedName>
    <definedName name="solver_rsd" localSheetId="1" hidden="1">0</definedName>
    <definedName name="solver_rsd" localSheetId="2" hidden="1">0</definedName>
    <definedName name="solver_rsd" localSheetId="0" hidden="1">0</definedName>
    <definedName name="solver_scl" localSheetId="1" hidden="1">1</definedName>
    <definedName name="solver_scl" localSheetId="2" hidden="1">1</definedName>
    <definedName name="solver_scl" localSheetId="0" hidden="1">1</definedName>
    <definedName name="solver_sho" localSheetId="1" hidden="1">2</definedName>
    <definedName name="solver_sho" localSheetId="2" hidden="1">2</definedName>
    <definedName name="solver_sho" localSheetId="0" hidden="1">2</definedName>
    <definedName name="solver_ssz" localSheetId="1" hidden="1">100</definedName>
    <definedName name="solver_ssz" localSheetId="2" hidden="1">100</definedName>
    <definedName name="solver_ssz" localSheetId="0" hidden="1">100</definedName>
    <definedName name="solver_tim" localSheetId="1" hidden="1">2147483647</definedName>
    <definedName name="solver_tim" localSheetId="2" hidden="1">2147483647</definedName>
    <definedName name="solver_tim" localSheetId="0" hidden="1">2147483647</definedName>
    <definedName name="solver_tol" localSheetId="1" hidden="1">0.01</definedName>
    <definedName name="solver_tol" localSheetId="2" hidden="1">0.01</definedName>
    <definedName name="solver_tol" localSheetId="0" hidden="1">0.01</definedName>
    <definedName name="solver_typ" localSheetId="1" hidden="1">3</definedName>
    <definedName name="solver_typ" localSheetId="2" hidden="1">3</definedName>
    <definedName name="solver_typ" localSheetId="3" hidden="1">3</definedName>
    <definedName name="solver_typ" localSheetId="0" hidden="1">3</definedName>
    <definedName name="solver_val" localSheetId="1" hidden="1">0</definedName>
    <definedName name="solver_val" localSheetId="2" hidden="1">0</definedName>
    <definedName name="solver_val" localSheetId="0" hidden="1">0.0408</definedName>
    <definedName name="solver_ver" localSheetId="1" hidden="1">2</definedName>
    <definedName name="solver_ver" localSheetId="2" hidden="1">2</definedName>
    <definedName name="solver_ver" localSheetId="0" hidden="1">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1" i="2" l="1"/>
  <c r="E35" i="2"/>
  <c r="K5" i="2" l="1"/>
  <c r="K8" i="2"/>
  <c r="G30" i="2"/>
  <c r="G8" i="2"/>
  <c r="M10" i="2"/>
  <c r="M9" i="2"/>
  <c r="L5" i="2"/>
  <c r="L8" i="2"/>
  <c r="H28" i="2"/>
  <c r="I16" i="2"/>
  <c r="H14" i="2"/>
  <c r="I15" i="2"/>
  <c r="I14" i="2"/>
  <c r="E28" i="2"/>
  <c r="I30" i="2"/>
  <c r="I31" i="2"/>
  <c r="E10" i="2" s="1"/>
  <c r="H31" i="2"/>
  <c r="G31" i="2"/>
  <c r="H30" i="2"/>
  <c r="H8" i="2"/>
  <c r="G24" i="2"/>
  <c r="H24" i="2"/>
  <c r="I24" i="2"/>
  <c r="I25" i="2"/>
  <c r="E13" i="2" s="1"/>
  <c r="I20" i="2"/>
  <c r="I19" i="2" s="1"/>
  <c r="E26" i="2" s="1"/>
  <c r="I28" i="2" s="1"/>
  <c r="E14" i="2" s="1"/>
  <c r="I43" i="2"/>
  <c r="G28" i="2"/>
  <c r="H11" i="2"/>
  <c r="H20" i="2"/>
  <c r="G20" i="2"/>
  <c r="H25" i="2"/>
  <c r="G25" i="2"/>
  <c r="H19" i="2"/>
  <c r="G19" i="2"/>
  <c r="I8" i="2"/>
  <c r="G14" i="2"/>
  <c r="H15" i="2"/>
  <c r="H16" i="2"/>
  <c r="I52" i="2"/>
  <c r="I49" i="2"/>
  <c r="I55" i="2" s="1"/>
  <c r="E36" i="2" s="1"/>
  <c r="G38" i="2"/>
  <c r="G40" i="2"/>
  <c r="H38" i="2"/>
  <c r="H40" i="2"/>
  <c r="I40" i="2"/>
  <c r="E37" i="2"/>
  <c r="H46" i="2"/>
  <c r="I46" i="2"/>
  <c r="E39" i="2"/>
  <c r="G11" i="2"/>
  <c r="H5" i="2"/>
  <c r="G5" i="2"/>
  <c r="H61" i="2"/>
  <c r="G61" i="2"/>
  <c r="H58" i="2"/>
  <c r="G58" i="2"/>
  <c r="E42" i="2"/>
  <c r="H55" i="2"/>
  <c r="G55" i="2"/>
  <c r="H49" i="2"/>
  <c r="H52" i="2"/>
  <c r="G49" i="2"/>
  <c r="G52" i="2"/>
  <c r="G46" i="2"/>
  <c r="E38" i="2"/>
  <c r="I58" i="2"/>
  <c r="H43" i="2"/>
  <c r="G43" i="2"/>
  <c r="M5" i="2" l="1"/>
  <c r="M8" i="2" s="1"/>
  <c r="E11" i="2"/>
  <c r="I5" i="2" s="1"/>
  <c r="E41" i="2"/>
  <c r="E43" i="2"/>
  <c r="E44" i="2" l="1"/>
  <c r="E45" i="2" s="1"/>
  <c r="I61" i="2" s="1"/>
</calcChain>
</file>

<file path=xl/sharedStrings.xml><?xml version="1.0" encoding="utf-8"?>
<sst xmlns="http://schemas.openxmlformats.org/spreadsheetml/2006/main" count="193" uniqueCount="136">
  <si>
    <t>Běžný rok</t>
  </si>
  <si>
    <t>Minulý rok</t>
  </si>
  <si>
    <t>Dlouhodobý majetek (DM)</t>
  </si>
  <si>
    <t>Dlouhodobý nehmotný majetek (DNM)</t>
  </si>
  <si>
    <t>Dlouhodobý hmotný majetek (DHM)</t>
  </si>
  <si>
    <t>Dlouhodobý finanční majetek (DFM)</t>
  </si>
  <si>
    <t>Oběžná aktiva (OA)</t>
  </si>
  <si>
    <t>Zásoby (Zás)</t>
  </si>
  <si>
    <t>Dlouhodobé pohledávky (DP)</t>
  </si>
  <si>
    <t>Krátkodobé pohledávky (KP)</t>
  </si>
  <si>
    <t>Krátkodobý finanční majetek (KFM)</t>
  </si>
  <si>
    <t>Časové rozlíšení (ČRA)</t>
  </si>
  <si>
    <t>Vlastní kapitál (VK)</t>
  </si>
  <si>
    <t>Základní kapitál (ZK)</t>
  </si>
  <si>
    <t>Kapitálové fondy (KF)</t>
  </si>
  <si>
    <t>Výsledek hospodaření minulých let (VHML)</t>
  </si>
  <si>
    <t>Výsledek hospodaření běžného účetního obodobí (Z)</t>
  </si>
  <si>
    <t>Cizí zdroje (CZ)</t>
  </si>
  <si>
    <t>Rezervy (Rez)</t>
  </si>
  <si>
    <t>Dlouhodobé závazky (DZ)</t>
  </si>
  <si>
    <t>Krátkodobé závazky (KZ)</t>
  </si>
  <si>
    <t>Bankovní úvěry dlouhodobé (DBU)</t>
  </si>
  <si>
    <t>Bankovní úvěry krátkodobé (KBU)</t>
  </si>
  <si>
    <t>Časové rozlíšení (ČRP)</t>
  </si>
  <si>
    <t xml:space="preserve">Ostatní výnosy </t>
  </si>
  <si>
    <t>Ostatní náklady vyjma nákladové úroky a daň z přijmů</t>
  </si>
  <si>
    <t>Aktiva celkom</t>
  </si>
  <si>
    <t>Rezervní fondy, nedělitelný fond a ostatní fondy ze zisku (FZ)</t>
  </si>
  <si>
    <t>EBITDA</t>
  </si>
  <si>
    <t>Inflace dle ČNB se pro následující rok očekává ve výši</t>
  </si>
  <si>
    <t>S ohledem na historický růst tržeb společnosti lze očekávat pro příští rok růst tržeb na úrovni vývoje trhu. Pro následující roky však vedení společnosti očekává spíše růst na úrovni relevatní konkurence.</t>
  </si>
  <si>
    <t xml:space="preserve">Produktivitu práce měřenou podílem počtu zaměstnanců na tržbách v roce </t>
  </si>
  <si>
    <t>minulém společnost dosahovala ve výši</t>
  </si>
  <si>
    <t>běžném společnost dosahovala ve výši</t>
  </si>
  <si>
    <t>Budoucí rok</t>
  </si>
  <si>
    <t>Počet zaměstnanců</t>
  </si>
  <si>
    <r>
      <t xml:space="preserve">AGREGOVANÁ ROZVAHA (tis. Kč) </t>
    </r>
    <r>
      <rPr>
        <b/>
        <sz val="11"/>
        <color rgb="FFC00000"/>
        <rFont val="Trebuchet MS"/>
        <family val="2"/>
      </rPr>
      <t>GAMA a.s.</t>
    </r>
  </si>
  <si>
    <r>
      <t xml:space="preserve">AGREGOVANÝ VÝKAZ ZISKU A ZTRÁTY (tis.Kč) </t>
    </r>
    <r>
      <rPr>
        <b/>
        <sz val="11"/>
        <color rgb="FFC00000"/>
        <rFont val="Trebuchet MS"/>
        <family val="2"/>
      </rPr>
      <t>GAMA a.s.</t>
    </r>
  </si>
  <si>
    <t>Společnost produktivitu práce v roce běžném považuje za výjimečnou a do budoucího roku očekává růst zaměstanců na celkový počet</t>
  </si>
  <si>
    <t>Osobní náklady na zamce</t>
  </si>
  <si>
    <t>Produktivita práce</t>
  </si>
  <si>
    <t xml:space="preserve">Relevantní konkurence, vůčí které společnost GAMA nevykazuje žádné významné konkurenční výhody rostla v minulých letech stabilně o </t>
  </si>
  <si>
    <t>Investiční politiku společnosti můžeme zhodnotit jako udržovací. Společnost nepředpokládá významný nárůst invest. Odpisy v budoucím roce budou vyšší o</t>
  </si>
  <si>
    <t>Hospodářský výsledek z ostatní provozní činnosti</t>
  </si>
  <si>
    <t>Hospodářský výsledek z ostatní činnosti (tj. rozdíl mezi ostatními výnosy a náklady) společnost opět očekává. Díky revizi ceníků společnost očekává, že výsledek bude lepší oproti roku běžnému o</t>
  </si>
  <si>
    <t>EBIDTA marže</t>
  </si>
  <si>
    <t>Citlivou oblastí, kterou se musí společnost do budoucna značně zaobírat, je EBITDA marže. Jelikož společnost nedosahuje významné konkureční výhody, která by přinesla v budoucím roce významnou změnu EBITDA marže, očekává se, že společnost dosáhne mediánu marže u srovnatelné konkurence</t>
  </si>
  <si>
    <t>Alfa</t>
  </si>
  <si>
    <t>Beta</t>
  </si>
  <si>
    <t>Delta</t>
  </si>
  <si>
    <t>Epsilon</t>
  </si>
  <si>
    <t>Zeta</t>
  </si>
  <si>
    <t>Eta</t>
  </si>
  <si>
    <t>Theta</t>
  </si>
  <si>
    <t>Iota</t>
  </si>
  <si>
    <t>EBITDA marže v běžném roce</t>
  </si>
  <si>
    <t>Výkonnová spotřeba</t>
  </si>
  <si>
    <t>Nákladové úroky porostou z důvodu zvýšení expicitně úročeného zadlužení (z důvodu proinvestování nových investic v budoucím roce z cizích zdrojů) o</t>
  </si>
  <si>
    <t>Efektivní sazba daně z příjmů</t>
  </si>
  <si>
    <t>S ohledem na vývoj daňově neuznatelných nákladů v minulém roce a běžném roce společnost očekává, že efektivní sazba daně z příjmů právnických osob dosáhne u společnosti v budoucím roce průměrné výše za minulé a běžné období</t>
  </si>
  <si>
    <t>Pomocné výpočty pro sestavení plánu P&amp;L</t>
  </si>
  <si>
    <t>EAT marže</t>
  </si>
  <si>
    <t>Zadání úkolu:</t>
  </si>
  <si>
    <t>Management společnosti na nastavené bonusové schéma s ohledem na ziskovou marži společnosti. Výše bonusu managementu činí 12-ti násobuku měsíčního platu. Bonus bude managementu vyplacen pouze v situaci, kdy EAT marže společnosti v roce budoucím bude vyšší než průměr EAT marže v roce minulém a běžném. Zjistěte, zdali lze očekávat, že management dosáhne bonusu. Pro doplnění uvádíme, že bonus za rok budoucí se vyplácí až v dalším období a není nutné s ním v modelu počítat).</t>
  </si>
  <si>
    <t>Vývoj tržeb společnosti naznačuje i do budoucna pozitivní trend. Dle analytiků v příštím roce poroste celý trh, na kterém společnost působí o</t>
  </si>
  <si>
    <t>Na základě Vašich analýz, seznámení se se společností, trhem a konkurencní a na základě jednání s managementem jste zjitili tyto informace: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</si>
  <si>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</si>
  <si>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</si>
  <si>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</si>
  <si>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</si>
  <si>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</si>
  <si>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</si>
  <si>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</si>
  <si>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</si>
  <si>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</si>
  <si>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</si>
  <si>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</si>
  <si>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</si>
  <si>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Přestože se společnosti GAMA podařilo v běžném roce zvýšit produktivitu práce, bude tento růst produktivity doprovázen nárůstem osobních nákladů. Společnost očekává, že se výše osobních nákladů na jednoho zaměstnance v budoucím roce dostane na průměr osobních nákladů na zamětnance v roce minulém a běžném</t>
  </si>
  <si>
    <t>Pomocné výpočty pro sestavení plánu WC</t>
  </si>
  <si>
    <t>Běžná likvidita</t>
  </si>
  <si>
    <t>navýšení o</t>
  </si>
  <si>
    <t>relativně o</t>
  </si>
  <si>
    <t>Obchodní deficit</t>
  </si>
  <si>
    <t>Krátkodobé bankovní úvěry</t>
  </si>
  <si>
    <t>Díky čerpání bankovních úvěrů má společnost od banky nastavené konvenanty týkající se pracovníhko kapitálu, tj. ukazatele, které má společnost minimálně dosahovat. Jedním z těchto kovenantů je "cash ratio". Společnost hodlá přistoupit ke kr. finančnímu managementu agresivně a udržovat minimální výši konvenantu, a to ve výši</t>
  </si>
  <si>
    <t>Peněžní likvidita / cash ratio</t>
  </si>
  <si>
    <t>Krátkodobé závazky</t>
  </si>
  <si>
    <t>Díky růstu obratu a snaze o změnu krátkodobého finančního managementu ve prospěch agresivnější politiky, se společnost rozhodla změnit obchodní podmínky se svými odběrateli tak, aby průměrná doba splatnosti (úhrady) v plánovaném roce dosáhla průměru roku minulého a běžného</t>
  </si>
  <si>
    <t>Doba obratu pohledávek / průměrná doba splatnosti (úhrady)</t>
  </si>
  <si>
    <t>Společnost si je vědoma jejího  defenzivního přístup k řízení kr. pohledávek a kr. závazků a proto již nadále nehodlá financovat své odběratele. Záměrem krátkodobého finančního managementu je nastolit obchodní deficit ve výši jednoho praocního týdne (5 pracovních dní)</t>
  </si>
  <si>
    <t>Krátkodobý finanční majetek</t>
  </si>
  <si>
    <t>Celkově společnost hodlá v rámci obratu oběžného majetku být na úrovni 3. kvartilu konkurence, tj. dosahovat nadprůměrné výše obratu ve srovnání s konkurencí</t>
  </si>
  <si>
    <t>Obrat oběžného majetku</t>
  </si>
  <si>
    <t>S ohledem na výše uvedené společnost hodlá navýšit podíl krátkodobých bankovních úvěrů, a to tak, že určitou část  krátkodobých aktiv, které nebudou kryté kr. obchodními úvěry (tj. kr. závazky z obchodního styku), budou kryty načerpáním kr. bankovních úvěrů. Čerpání kr. bankovních úvěrů však nepřesáhne navýšení oproti běžnému roku  a bude činit</t>
  </si>
  <si>
    <t>Celková výše WC</t>
  </si>
  <si>
    <t>Obrat WC</t>
  </si>
  <si>
    <t>Společnost průběžně sleduje výkonnost a aktivitu srovnatelné konkurence. Např. u obratu pracovního kapitálu dosahuje srovnatelná konkurence těchto výší:</t>
  </si>
  <si>
    <t>Obrat pracovního kapitálu</t>
  </si>
  <si>
    <t xml:space="preserve"> - konkurence průměr</t>
  </si>
  <si>
    <t xml:space="preserve"> - konkurence medián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</si>
  <si>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pracovního kapitálu dle jeho jednotlivých položek pro následující rok. Vycházejte z níže uvedených informací o společnosti GAMA a.s. a dále vycházejte z plánovaného výkazu zisků a ztrát</t>
    </r>
  </si>
  <si>
    <t>Společnost má za cíl změnit zcela strategii krátkodobého finančního managementu ve prospěch agresivnější politiky. Cílem společnosti je udržet běžnou likviditu pod výší ukazatele 1,10 a obrat pracovního kapitálu nad běžnou výší u srovnatelné konkurence. Podaří se tyto cíle s ohledem na sestavený plán pracovního kapitálu?</t>
  </si>
  <si>
    <t>Zisk pred úroky a zdaněním</t>
  </si>
  <si>
    <t>Nákladové úroky</t>
  </si>
  <si>
    <t>Zisk pred zdaněním</t>
  </si>
  <si>
    <t>Daň z príjmu</t>
  </si>
  <si>
    <t>Zisk po zdanění</t>
  </si>
  <si>
    <t>Tŕžby</t>
  </si>
  <si>
    <t>Výkonová spotřeba</t>
  </si>
  <si>
    <t>Osobní náklady</t>
  </si>
  <si>
    <t>Odpisy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</si>
  <si>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dlouhodobého majetku společnosti GAMA a.s.</t>
    </r>
  </si>
  <si>
    <t>Management společnosti má mimo jiného ve svém bonusovém motivačním scénáři klauzuli o rentabilitě dlouhodobých aktiv. Bonus bude managementu vyplacen pouze, pokud je rentabilita dlouhodobých aktiv v hodnoceném roce vyšší, než rentabilita vlastního kapitálu v hodnoceném roce.</t>
  </si>
  <si>
    <t>Společnost od minulého roku pravidelně investuje do postupného upgradu podnikového informačního systému. V budoucím období se očekává (ve shodě se smlouvou s dodavatelem) stejná výše investic netto jako v roce běžném</t>
  </si>
  <si>
    <t>S ohledem na přemět podnikání a celkovou cenovou politiku společnosti GAMA se neočekávají v budoucím roce žádné dlouhodobé pohledávky, tj. tato položka bude shodná s rokem minulými i běžným.</t>
  </si>
  <si>
    <t xml:space="preserve">Společnost v roce budoucím nehodlá provádět žádné masivní rozšiřovací investice. Investiční politika je i přes tržní příležitosti spíše konzervativní a jsou plánované spíše obnovovací investice. Společnost očekává, že by měl být mírně překročen obrat dlouhodobého hmotného majetku běžného roku. </t>
  </si>
  <si>
    <t>plánovaný obrat dl. hmotného majetku v budoucím roce</t>
  </si>
  <si>
    <t>Společnost s ohledem na ukončené finanční leasingy v budoucím roce již nebude účtovat o časovém rozlišení aktivním.</t>
  </si>
  <si>
    <t xml:space="preserve">Jako zásadní investiční akci společnost očekává ukončení jednání o pořízení nové obchodní společnosti, která se zaměřuje na zcela jiný segment podnikání. Jedná se o společnost POIU a.s., která podniká ve strojírenství. </t>
  </si>
  <si>
    <t>celková zvažovaná investice dle jednání s prodávajícími (v tis. Kč)</t>
  </si>
  <si>
    <t>Společnost neuvažuje o jakékoliv divestici (prodeji) svých dceřinných společností, přičemž rovněž (s ohledem na případné přecenění investic v dceřinných společnostech) neočekává žádné změny v dceřinných společnostech (např. změny vlastního kapitálu či výkonnosti dceřinných společností oproti běžnému roku)</t>
  </si>
  <si>
    <r>
      <rPr>
        <b/>
        <sz val="11"/>
        <color rgb="FFC00000"/>
        <rFont val="Trebuchet MS"/>
        <family val="2"/>
      </rPr>
      <t>Zadání úkolu:</t>
    </r>
    <r>
      <rPr>
        <sz val="11"/>
        <color rgb="FF002060"/>
        <rFont val="Trebuchet MS"/>
        <family val="2"/>
      </rPr>
      <t xml:space="preserve"> Vypracujte plán vývoje pasiv rozvahy společnosti GAMA a.s.</t>
    </r>
  </si>
  <si>
    <t>Společnost v rámci snahy o zvýšení efektivity financování má za cíl změnit částečně strukturu financování. Společnost předpokládá, že docílí poměru zadlužení (ukazatele věritelského rizika - VK / CZ) velice blízké hodnotě u srovnatelné konkurence, tj. ve výši cca 1,3 (VK / CZ). Díky snížení využití vlastního kapitálu společnost hodlá zaplatit akcionářům mimořádné platby. Management společnosti má mimo jiného ve svém bonusovém motivačním scénáři klauzuli o rentabilitě vlastního kapitálu. Bonus bude managementu vyplacen pouze, pokud je rentabilita VK v hodnoceném roce vyšší, než rentabilita v roce předcházejícím.</t>
  </si>
  <si>
    <t>Společnost je akciovou společností, která emitovala kmenové akcie o dvou nominálních hodnotách</t>
  </si>
  <si>
    <t>Nominální hodnota (v Kč)</t>
  </si>
  <si>
    <t>Počet kusů</t>
  </si>
  <si>
    <t>Na základě pozvánky na valnou hromadu akcionářů, která má schvalovat rozdělení hospodářského výsledku za běžný rok, lze očekávát, že bude schválen návrh rozdělení hospodářského výsledku běžného roku (projeví se v rozvaze roku budoucího), který v podstatě určuje dividendový výplatní poměr ve výši</t>
  </si>
  <si>
    <t>Společnost v roce běžném posílala díky rozdělení hospodářského výsledku roku minulého a díky rozdělení nerozdělených zisků minulých let kapitálové fondy tvořené ze zisku. V roce budoucím společnost plánuje využít finanční páku za účelem zvýšení rentability vlastního kapitálu. Za tímto účelem se plánuje v rámci pozvánky na valnou  hromadu výplata nerozdělených zisků minulých let (projeví se v pasivech v roce budoucím)  jako procento z nominální hodnoty akcie na každou akcii, a to ve výši</t>
  </si>
  <si>
    <t>Společnost nehodlá emitovat nové akcie, výkup vlastních akcií či jakékoliv jiné změny základního kapitálu</t>
  </si>
  <si>
    <t>Dlouhodobé (neúročené) závazky z titulu přijatých kaucí od svých odběratelů na dlouhodobé dodávky společnost hodlá nadále udržovat v poměru ke krátkodobým pohledávkám. Společnost očekává, že tento poměr bude průměrem roku minulého a běžného.</t>
  </si>
  <si>
    <t>V bězném roce společnost natvořila rezervu týkající se problémového projektu společného podniku s jedním ze svých odběrtatelů. V rámci toho projektu došlo k soudnímu sporu, kde společnost GAMA vystupuje jako strana žalovaná. Jedná se o spor o ušlý zisk. Výše vytvořené rezervy v běžném roce společnost považuje za dostatečnou. Neočekává se, že by spor pravomocně skončil v roce budoucím.</t>
  </si>
  <si>
    <t>Společnost neplánuje do budoucího roku žádné změny v položce kapitálových fondů (KF) a rezervních fondů oproti běžnému roku.</t>
  </si>
  <si>
    <t>Díky změně v politice krátkodobého finančního managementu společnost neplánuje čerpání dlouhodobých bankovních úvěrů.</t>
  </si>
  <si>
    <t>Pro účely doplánování všech pasiv (tj. s ohledem na výše uvedené informace pro účely naplánování položky pasivního časového rozlišení) použijte plán společnosti GAMA ohledně očekávané výše finanční páky v budoucím roce, kterou chce management docílit ve výši obvyklé u srovnatelné konkurence</t>
  </si>
  <si>
    <t>Výše finanční páky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</si>
</sst>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0.0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1"/>
      <name val="Trebuchet MS"/>
      <family val="2"/>
    </font>
    <font>
      <b/>
      <sz val="11"/>
      <color rgb="FFC00000"/>
      <name val="Trebuchet MS"/>
      <family val="2"/>
    </font>
    <font>
      <sz val="11"/>
      <name val="Trebuchet MS"/>
      <family val="2"/>
    </font>
    <font>
      <b/>
      <sz val="11"/>
      <color theme="0"/>
      <name val="Trebuchet MS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1"/>
      <color rgb="FF002060"/>
      <name val="Trebuchet MS"/>
      <family val="2"/>
    </font>
    <font>
      <b/>
      <sz val="10"/>
      <color rgb="FF002060"/>
      <name val="Arial"/>
      <family val="2"/>
    </font>
    <font>
      <sz val="10"/>
      <color theme="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7" tint="-0.24994659260841701"/>
      </top>
      <bottom style="thin">
        <color theme="0"/>
      </bottom>
      <diagonal/>
    </border>
    <border>
      <left style="thin">
        <color theme="0"/>
      </left>
      <right style="thick">
        <color theme="7" tint="-0.24994659260841701"/>
      </right>
      <top style="thick">
        <color theme="7" tint="-0.24994659260841701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7" tint="-0.24994659260841701"/>
      </right>
      <top style="thin">
        <color theme="0"/>
      </top>
      <bottom style="thin">
        <color theme="0"/>
      </bottom>
      <diagonal/>
    </border>
    <border>
      <left style="thick">
        <color theme="7" tint="-0.24994659260841701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7" tint="-0.24994659260841701"/>
      </bottom>
      <diagonal/>
    </border>
    <border>
      <left style="thin">
        <color theme="0"/>
      </left>
      <right style="thick">
        <color theme="7" tint="-0.24994659260841701"/>
      </right>
      <top style="thin">
        <color theme="0"/>
      </top>
      <bottom style="thick">
        <color theme="7" tint="-0.24994659260841701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hair">
        <color rgb="FF7030A0"/>
      </bottom>
      <diagonal/>
    </border>
    <border>
      <left style="thick">
        <color rgb="FF7030A0"/>
      </left>
      <right style="thick">
        <color rgb="FF7030A0"/>
      </right>
      <top style="hair">
        <color rgb="FF7030A0"/>
      </top>
      <bottom style="hair">
        <color rgb="FF7030A0"/>
      </bottom>
      <diagonal/>
    </border>
    <border>
      <left style="thick">
        <color rgb="FF7030A0"/>
      </left>
      <right style="thick">
        <color rgb="FF7030A0"/>
      </right>
      <top style="hair">
        <color rgb="FF7030A0"/>
      </top>
      <bottom style="thick">
        <color rgb="FF7030A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4" fillId="2" borderId="0" xfId="0" applyFont="1" applyFill="1"/>
    <xf numFmtId="0" fontId="2" fillId="2" borderId="0" xfId="0" applyFont="1" applyFill="1"/>
    <xf numFmtId="3" fontId="4" fillId="2" borderId="0" xfId="0" applyNumberFormat="1" applyFont="1" applyFill="1"/>
    <xf numFmtId="0" fontId="2" fillId="2" borderId="0" xfId="0" applyFont="1" applyFill="1" applyAlignment="1">
      <alignment horizontal="center"/>
    </xf>
    <xf numFmtId="0" fontId="5" fillId="3" borderId="0" xfId="0" applyFont="1" applyFill="1"/>
    <xf numFmtId="3" fontId="5" fillId="3" borderId="0" xfId="0" applyNumberFormat="1" applyFont="1" applyFill="1"/>
    <xf numFmtId="0" fontId="4" fillId="4" borderId="3" xfId="0" applyFont="1" applyFill="1" applyBorder="1"/>
    <xf numFmtId="3" fontId="4" fillId="4" borderId="4" xfId="0" applyNumberFormat="1" applyFont="1" applyFill="1" applyBorder="1"/>
    <xf numFmtId="3" fontId="4" fillId="4" borderId="5" xfId="0" applyNumberFormat="1" applyFont="1" applyFill="1" applyBorder="1"/>
    <xf numFmtId="0" fontId="4" fillId="4" borderId="6" xfId="0" applyFont="1" applyFill="1" applyBorder="1"/>
    <xf numFmtId="3" fontId="4" fillId="4" borderId="2" xfId="0" applyNumberFormat="1" applyFont="1" applyFill="1" applyBorder="1"/>
    <xf numFmtId="3" fontId="4" fillId="4" borderId="7" xfId="0" applyNumberFormat="1" applyFont="1" applyFill="1" applyBorder="1"/>
    <xf numFmtId="0" fontId="1" fillId="0" borderId="0" xfId="0" applyFont="1"/>
    <xf numFmtId="0" fontId="4" fillId="4" borderId="8" xfId="0" applyFont="1" applyFill="1" applyBorder="1"/>
    <xf numFmtId="3" fontId="4" fillId="4" borderId="9" xfId="0" applyNumberFormat="1" applyFont="1" applyFill="1" applyBorder="1"/>
    <xf numFmtId="3" fontId="4" fillId="4" borderId="10" xfId="0" applyNumberFormat="1" applyFont="1" applyFill="1" applyBorder="1"/>
    <xf numFmtId="0" fontId="4" fillId="2" borderId="0" xfId="0" applyFont="1" applyFill="1" applyAlignment="1">
      <alignment horizontal="center"/>
    </xf>
    <xf numFmtId="0" fontId="0" fillId="4" borderId="8" xfId="0" applyFill="1" applyBorder="1"/>
    <xf numFmtId="0" fontId="2" fillId="2" borderId="0" xfId="0" applyFont="1" applyFill="1" applyAlignment="1">
      <alignment horizontal="center"/>
    </xf>
    <xf numFmtId="0" fontId="0" fillId="0" borderId="0" xfId="0" applyAlignment="1"/>
    <xf numFmtId="10" fontId="0" fillId="0" borderId="0" xfId="0" applyNumberFormat="1"/>
    <xf numFmtId="10" fontId="0" fillId="0" borderId="0" xfId="1" applyNumberFormat="1" applyFont="1"/>
    <xf numFmtId="44" fontId="0" fillId="0" borderId="0" xfId="0" applyNumberFormat="1"/>
    <xf numFmtId="1" fontId="0" fillId="0" borderId="0" xfId="0" applyNumberFormat="1"/>
    <xf numFmtId="0" fontId="2" fillId="5" borderId="0" xfId="0" applyFont="1" applyFill="1" applyAlignment="1">
      <alignment horizontal="center"/>
    </xf>
    <xf numFmtId="3" fontId="0" fillId="0" borderId="0" xfId="0" applyNumberFormat="1"/>
    <xf numFmtId="3" fontId="4" fillId="6" borderId="11" xfId="0" applyNumberFormat="1" applyFont="1" applyFill="1" applyBorder="1"/>
    <xf numFmtId="3" fontId="0" fillId="6" borderId="12" xfId="0" applyNumberFormat="1" applyFill="1" applyBorder="1"/>
    <xf numFmtId="3" fontId="4" fillId="6" borderId="12" xfId="0" applyNumberFormat="1" applyFont="1" applyFill="1" applyBorder="1"/>
    <xf numFmtId="3" fontId="4" fillId="6" borderId="13" xfId="0" applyNumberFormat="1" applyFont="1" applyFill="1" applyBorder="1"/>
    <xf numFmtId="0" fontId="8" fillId="0" borderId="0" xfId="0" applyFont="1"/>
    <xf numFmtId="0" fontId="0" fillId="7" borderId="0" xfId="0" applyFill="1"/>
    <xf numFmtId="0" fontId="0" fillId="7" borderId="0" xfId="0" applyFill="1" applyAlignment="1">
      <alignment horizontal="left" wrapText="1"/>
    </xf>
    <xf numFmtId="0" fontId="7" fillId="0" borderId="14" xfId="0" applyFont="1" applyBorder="1"/>
    <xf numFmtId="0" fontId="7" fillId="0" borderId="17" xfId="0" applyFont="1" applyBorder="1"/>
    <xf numFmtId="0" fontId="0" fillId="0" borderId="0" xfId="0" applyBorder="1"/>
    <xf numFmtId="0" fontId="0" fillId="0" borderId="18" xfId="0" applyBorder="1"/>
    <xf numFmtId="10" fontId="0" fillId="0" borderId="18" xfId="1" applyNumberFormat="1" applyFont="1" applyBorder="1"/>
    <xf numFmtId="44" fontId="0" fillId="0" borderId="18" xfId="0" applyNumberFormat="1" applyBorder="1"/>
    <xf numFmtId="10" fontId="0" fillId="0" borderId="18" xfId="0" applyNumberFormat="1" applyBorder="1"/>
    <xf numFmtId="0" fontId="0" fillId="0" borderId="17" xfId="0" applyBorder="1"/>
    <xf numFmtId="0" fontId="0" fillId="0" borderId="19" xfId="0" applyBorder="1"/>
    <xf numFmtId="0" fontId="0" fillId="0" borderId="21" xfId="0" applyBorder="1"/>
    <xf numFmtId="10" fontId="6" fillId="8" borderId="0" xfId="1" applyNumberFormat="1" applyFont="1" applyFill="1"/>
    <xf numFmtId="10" fontId="6" fillId="8" borderId="0" xfId="0" applyNumberFormat="1" applyFont="1" applyFill="1"/>
    <xf numFmtId="0" fontId="2" fillId="2" borderId="0" xfId="0" applyFont="1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left" wrapText="1"/>
    </xf>
    <xf numFmtId="0" fontId="10" fillId="0" borderId="0" xfId="0" applyFont="1" applyFill="1"/>
    <xf numFmtId="164" fontId="0" fillId="0" borderId="0" xfId="0" applyNumberFormat="1"/>
    <xf numFmtId="2" fontId="0" fillId="0" borderId="0" xfId="0" applyNumberFormat="1"/>
    <xf numFmtId="0" fontId="0" fillId="0" borderId="0" xfId="0" applyBorder="1" applyAlignment="1">
      <alignment wrapText="1"/>
    </xf>
    <xf numFmtId="10" fontId="0" fillId="0" borderId="16" xfId="1" applyNumberFormat="1" applyFont="1" applyBorder="1" applyAlignment="1"/>
    <xf numFmtId="10" fontId="0" fillId="0" borderId="18" xfId="1" applyNumberFormat="1" applyFont="1" applyBorder="1" applyAlignment="1"/>
    <xf numFmtId="0" fontId="0" fillId="0" borderId="0" xfId="0" applyBorder="1" applyAlignment="1">
      <alignment vertical="center" wrapText="1"/>
    </xf>
    <xf numFmtId="0" fontId="11" fillId="10" borderId="22" xfId="0" applyFont="1" applyFill="1" applyBorder="1"/>
    <xf numFmtId="0" fontId="11" fillId="10" borderId="23" xfId="0" applyFont="1" applyFill="1" applyBorder="1"/>
    <xf numFmtId="3" fontId="11" fillId="10" borderId="23" xfId="0" applyNumberFormat="1" applyFont="1" applyFill="1" applyBorder="1" applyAlignment="1"/>
    <xf numFmtId="3" fontId="11" fillId="10" borderId="23" xfId="0" applyNumberFormat="1" applyFont="1" applyFill="1" applyBorder="1"/>
    <xf numFmtId="0" fontId="11" fillId="10" borderId="24" xfId="0" applyFont="1" applyFill="1" applyBorder="1"/>
    <xf numFmtId="0" fontId="7" fillId="0" borderId="25" xfId="0" applyFont="1" applyBorder="1"/>
    <xf numFmtId="0" fontId="7" fillId="0" borderId="28" xfId="0" applyFont="1" applyBorder="1"/>
    <xf numFmtId="0" fontId="0" fillId="0" borderId="28" xfId="0" applyBorder="1"/>
    <xf numFmtId="10" fontId="0" fillId="0" borderId="29" xfId="1" applyNumberFormat="1" applyFont="1" applyBorder="1" applyAlignment="1">
      <alignment wrapText="1"/>
    </xf>
    <xf numFmtId="0" fontId="0" fillId="0" borderId="29" xfId="0" applyBorder="1"/>
    <xf numFmtId="10" fontId="0" fillId="0" borderId="29" xfId="1" applyNumberFormat="1" applyFont="1" applyBorder="1"/>
    <xf numFmtId="10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2" fontId="6" fillId="8" borderId="0" xfId="0" applyNumberFormat="1" applyFont="1" applyFill="1"/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0" fillId="11" borderId="0" xfId="0" applyFill="1"/>
    <xf numFmtId="0" fontId="0" fillId="11" borderId="0" xfId="0" applyFill="1" applyAlignment="1">
      <alignment horizontal="left" wrapText="1"/>
    </xf>
    <xf numFmtId="0" fontId="7" fillId="0" borderId="33" xfId="0" applyFont="1" applyBorder="1"/>
    <xf numFmtId="2" fontId="0" fillId="0" borderId="35" xfId="1" applyNumberFormat="1" applyFont="1" applyBorder="1" applyAlignment="1"/>
    <xf numFmtId="0" fontId="7" fillId="0" borderId="36" xfId="0" applyFont="1" applyBorder="1"/>
    <xf numFmtId="2" fontId="0" fillId="0" borderId="37" xfId="1" applyNumberFormat="1" applyFont="1" applyBorder="1" applyAlignment="1"/>
    <xf numFmtId="3" fontId="0" fillId="0" borderId="37" xfId="0" applyNumberFormat="1" applyBorder="1"/>
    <xf numFmtId="0" fontId="0" fillId="0" borderId="36" xfId="0" applyBorder="1"/>
    <xf numFmtId="0" fontId="0" fillId="0" borderId="0" xfId="0" applyAlignment="1">
      <alignment wrapText="1"/>
    </xf>
    <xf numFmtId="10" fontId="0" fillId="0" borderId="37" xfId="1" applyNumberFormat="1" applyFont="1" applyBorder="1" applyAlignment="1">
      <alignment wrapText="1"/>
    </xf>
    <xf numFmtId="0" fontId="0" fillId="0" borderId="37" xfId="0" applyBorder="1"/>
    <xf numFmtId="10" fontId="0" fillId="0" borderId="37" xfId="1" applyNumberFormat="1" applyFont="1" applyBorder="1"/>
    <xf numFmtId="10" fontId="0" fillId="0" borderId="37" xfId="0" applyNumberFormat="1" applyBorder="1"/>
    <xf numFmtId="0" fontId="0" fillId="0" borderId="0" xfId="0" applyAlignment="1">
      <alignment horizontal="left" vertical="center" wrapText="1"/>
    </xf>
    <xf numFmtId="2" fontId="0" fillId="0" borderId="37" xfId="0" applyNumberFormat="1" applyBorder="1"/>
    <xf numFmtId="0" fontId="0" fillId="0" borderId="0" xfId="0" applyAlignment="1">
      <alignment vertical="center" wrapText="1"/>
    </xf>
    <xf numFmtId="0" fontId="0" fillId="0" borderId="38" xfId="0" applyBorder="1"/>
    <xf numFmtId="0" fontId="0" fillId="0" borderId="40" xfId="0" applyBorder="1"/>
    <xf numFmtId="0" fontId="0" fillId="12" borderId="0" xfId="0" applyFill="1"/>
    <xf numFmtId="0" fontId="0" fillId="12" borderId="0" xfId="0" applyFill="1" applyAlignment="1">
      <alignment horizontal="left" wrapText="1"/>
    </xf>
    <xf numFmtId="0" fontId="7" fillId="0" borderId="41" xfId="0" applyFont="1" applyBorder="1"/>
    <xf numFmtId="2" fontId="0" fillId="0" borderId="43" xfId="1" applyNumberFormat="1" applyFont="1" applyBorder="1" applyAlignment="1"/>
    <xf numFmtId="0" fontId="7" fillId="0" borderId="44" xfId="0" applyFont="1" applyBorder="1"/>
    <xf numFmtId="2" fontId="0" fillId="0" borderId="45" xfId="1" applyNumberFormat="1" applyFont="1" applyBorder="1" applyAlignment="1"/>
    <xf numFmtId="3" fontId="0" fillId="0" borderId="45" xfId="0" applyNumberFormat="1" applyBorder="1"/>
    <xf numFmtId="0" fontId="0" fillId="0" borderId="44" xfId="0" applyBorder="1"/>
    <xf numFmtId="10" fontId="0" fillId="0" borderId="45" xfId="1" applyNumberFormat="1" applyFont="1" applyBorder="1" applyAlignment="1">
      <alignment wrapText="1"/>
    </xf>
    <xf numFmtId="0" fontId="0" fillId="0" borderId="45" xfId="0" applyBorder="1"/>
    <xf numFmtId="10" fontId="0" fillId="0" borderId="45" xfId="1" applyNumberFormat="1" applyFont="1" applyBorder="1"/>
    <xf numFmtId="10" fontId="0" fillId="0" borderId="45" xfId="0" applyNumberForma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0" fillId="6" borderId="12" xfId="0" applyNumberFormat="1" applyFill="1" applyBorder="1" applyAlignment="1">
      <alignment horizontal="right" wrapText="1"/>
    </xf>
    <xf numFmtId="0" fontId="0" fillId="6" borderId="12" xfId="0" applyFill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39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0" xfId="0" applyAlignment="1">
      <alignment horizontal="left"/>
    </xf>
    <xf numFmtId="2" fontId="0" fillId="0" borderId="47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10" fontId="0" fillId="0" borderId="18" xfId="0" applyNumberFormat="1" applyBorder="1" applyAlignment="1">
      <alignment horizontal="right" wrapText="1"/>
    </xf>
    <xf numFmtId="0" fontId="0" fillId="0" borderId="15" xfId="0" applyBorder="1" applyAlignment="1">
      <alignment horizontal="left" wrapText="1"/>
    </xf>
    <xf numFmtId="10" fontId="0" fillId="0" borderId="18" xfId="1" applyNumberFormat="1" applyFont="1" applyBorder="1" applyAlignment="1">
      <alignment horizontal="right" wrapText="1"/>
    </xf>
    <xf numFmtId="0" fontId="0" fillId="0" borderId="0" xfId="0" applyBorder="1" applyAlignment="1">
      <alignment horizontal="left" vertical="center" wrapText="1"/>
    </xf>
    <xf numFmtId="2" fontId="0" fillId="0" borderId="0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0" fontId="9" fillId="0" borderId="0" xfId="0" applyFont="1" applyAlignment="1">
      <alignment horizontal="left" wrapText="1"/>
    </xf>
    <xf numFmtId="0" fontId="0" fillId="0" borderId="26" xfId="0" applyBorder="1" applyAlignment="1">
      <alignment horizontal="left" wrapText="1"/>
    </xf>
    <xf numFmtId="2" fontId="0" fillId="0" borderId="27" xfId="1" applyNumberFormat="1" applyFont="1" applyBorder="1" applyAlignment="1">
      <alignment horizontal="right"/>
    </xf>
    <xf numFmtId="2" fontId="0" fillId="0" borderId="29" xfId="1" applyNumberFormat="1" applyFont="1" applyBorder="1" applyAlignment="1">
      <alignment horizontal="right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4EA0-1E1B-2247-8290-3C6067289F36}">
  <sheetPr>
    <pageSetUpPr fitToPage="1"/>
  </sheetPr>
  <dimension ref="A1:M61"/>
  <sheetViews>
    <sheetView tabSelected="1" zoomScale="110" zoomScaleNormal="110" workbookViewId="0">
      <selection activeCell="I12" sqref="I12"/>
    </sheetView>
  </sheetViews>
  <sheetFormatPr baseColWidth="10" defaultColWidth="8.83203125" defaultRowHeight="13" x14ac:dyDescent="0.15"/>
  <cols>
    <col min="1" max="1" width="53.5" customWidth="1"/>
    <col min="2" max="2" width="15.1640625" customWidth="1"/>
    <col min="3" max="3" width="16" customWidth="1"/>
    <col min="4" max="4" width="8.6640625" customWidth="1"/>
    <col min="5" max="5" width="12" customWidth="1"/>
    <col min="7" max="7" width="15.33203125" customWidth="1"/>
    <col min="8" max="8" width="14.83203125" customWidth="1"/>
    <col min="9" max="9" width="16.1640625" customWidth="1"/>
    <col min="10" max="10" width="10.6640625" customWidth="1"/>
    <col min="241" max="241" width="53.5" customWidth="1"/>
    <col min="242" max="242" width="15.1640625" customWidth="1"/>
    <col min="243" max="243" width="14.6640625" customWidth="1"/>
    <col min="245" max="245" width="14.6640625" bestFit="1" customWidth="1"/>
    <col min="246" max="246" width="10.83203125" customWidth="1"/>
    <col min="247" max="247" width="11.33203125" customWidth="1"/>
    <col min="248" max="248" width="4.1640625" customWidth="1"/>
    <col min="249" max="249" width="14.1640625" customWidth="1"/>
    <col min="250" max="250" width="11.1640625" customWidth="1"/>
    <col min="251" max="251" width="10.5" customWidth="1"/>
    <col min="497" max="497" width="53.5" customWidth="1"/>
    <col min="498" max="498" width="15.1640625" customWidth="1"/>
    <col min="499" max="499" width="14.6640625" customWidth="1"/>
    <col min="501" max="501" width="14.6640625" bestFit="1" customWidth="1"/>
    <col min="502" max="502" width="10.83203125" customWidth="1"/>
    <col min="503" max="503" width="11.33203125" customWidth="1"/>
    <col min="504" max="504" width="4.1640625" customWidth="1"/>
    <col min="505" max="505" width="14.1640625" customWidth="1"/>
    <col min="506" max="506" width="11.1640625" customWidth="1"/>
    <col min="507" max="507" width="10.5" customWidth="1"/>
    <col min="753" max="753" width="53.5" customWidth="1"/>
    <col min="754" max="754" width="15.1640625" customWidth="1"/>
    <col min="755" max="755" width="14.6640625" customWidth="1"/>
    <col min="757" max="757" width="14.6640625" bestFit="1" customWidth="1"/>
    <col min="758" max="758" width="10.83203125" customWidth="1"/>
    <col min="759" max="759" width="11.33203125" customWidth="1"/>
    <col min="760" max="760" width="4.1640625" customWidth="1"/>
    <col min="761" max="761" width="14.1640625" customWidth="1"/>
    <col min="762" max="762" width="11.1640625" customWidth="1"/>
    <col min="763" max="763" width="10.5" customWidth="1"/>
    <col min="1009" max="1009" width="53.5" customWidth="1"/>
    <col min="1010" max="1010" width="15.1640625" customWidth="1"/>
    <col min="1011" max="1011" width="14.6640625" customWidth="1"/>
    <col min="1013" max="1013" width="14.6640625" bestFit="1" customWidth="1"/>
    <col min="1014" max="1014" width="10.83203125" customWidth="1"/>
    <col min="1015" max="1015" width="11.33203125" customWidth="1"/>
    <col min="1016" max="1016" width="4.1640625" customWidth="1"/>
    <col min="1017" max="1017" width="14.1640625" customWidth="1"/>
    <col min="1018" max="1018" width="11.1640625" customWidth="1"/>
    <col min="1019" max="1019" width="10.5" customWidth="1"/>
    <col min="1265" max="1265" width="53.5" customWidth="1"/>
    <col min="1266" max="1266" width="15.1640625" customWidth="1"/>
    <col min="1267" max="1267" width="14.6640625" customWidth="1"/>
    <col min="1269" max="1269" width="14.6640625" bestFit="1" customWidth="1"/>
    <col min="1270" max="1270" width="10.83203125" customWidth="1"/>
    <col min="1271" max="1271" width="11.33203125" customWidth="1"/>
    <col min="1272" max="1272" width="4.1640625" customWidth="1"/>
    <col min="1273" max="1273" width="14.1640625" customWidth="1"/>
    <col min="1274" max="1274" width="11.1640625" customWidth="1"/>
    <col min="1275" max="1275" width="10.5" customWidth="1"/>
    <col min="1521" max="1521" width="53.5" customWidth="1"/>
    <col min="1522" max="1522" width="15.1640625" customWidth="1"/>
    <col min="1523" max="1523" width="14.6640625" customWidth="1"/>
    <col min="1525" max="1525" width="14.6640625" bestFit="1" customWidth="1"/>
    <col min="1526" max="1526" width="10.83203125" customWidth="1"/>
    <col min="1527" max="1527" width="11.33203125" customWidth="1"/>
    <col min="1528" max="1528" width="4.1640625" customWidth="1"/>
    <col min="1529" max="1529" width="14.1640625" customWidth="1"/>
    <col min="1530" max="1530" width="11.1640625" customWidth="1"/>
    <col min="1531" max="1531" width="10.5" customWidth="1"/>
    <col min="1777" max="1777" width="53.5" customWidth="1"/>
    <col min="1778" max="1778" width="15.1640625" customWidth="1"/>
    <col min="1779" max="1779" width="14.6640625" customWidth="1"/>
    <col min="1781" max="1781" width="14.6640625" bestFit="1" customWidth="1"/>
    <col min="1782" max="1782" width="10.83203125" customWidth="1"/>
    <col min="1783" max="1783" width="11.33203125" customWidth="1"/>
    <col min="1784" max="1784" width="4.1640625" customWidth="1"/>
    <col min="1785" max="1785" width="14.1640625" customWidth="1"/>
    <col min="1786" max="1786" width="11.1640625" customWidth="1"/>
    <col min="1787" max="1787" width="10.5" customWidth="1"/>
    <col min="2033" max="2033" width="53.5" customWidth="1"/>
    <col min="2034" max="2034" width="15.1640625" customWidth="1"/>
    <col min="2035" max="2035" width="14.6640625" customWidth="1"/>
    <col min="2037" max="2037" width="14.6640625" bestFit="1" customWidth="1"/>
    <col min="2038" max="2038" width="10.83203125" customWidth="1"/>
    <col min="2039" max="2039" width="11.33203125" customWidth="1"/>
    <col min="2040" max="2040" width="4.1640625" customWidth="1"/>
    <col min="2041" max="2041" width="14.1640625" customWidth="1"/>
    <col min="2042" max="2042" width="11.1640625" customWidth="1"/>
    <col min="2043" max="2043" width="10.5" customWidth="1"/>
    <col min="2289" max="2289" width="53.5" customWidth="1"/>
    <col min="2290" max="2290" width="15.1640625" customWidth="1"/>
    <col min="2291" max="2291" width="14.6640625" customWidth="1"/>
    <col min="2293" max="2293" width="14.6640625" bestFit="1" customWidth="1"/>
    <col min="2294" max="2294" width="10.83203125" customWidth="1"/>
    <col min="2295" max="2295" width="11.33203125" customWidth="1"/>
    <col min="2296" max="2296" width="4.1640625" customWidth="1"/>
    <col min="2297" max="2297" width="14.1640625" customWidth="1"/>
    <col min="2298" max="2298" width="11.1640625" customWidth="1"/>
    <col min="2299" max="2299" width="10.5" customWidth="1"/>
    <col min="2545" max="2545" width="53.5" customWidth="1"/>
    <col min="2546" max="2546" width="15.1640625" customWidth="1"/>
    <col min="2547" max="2547" width="14.6640625" customWidth="1"/>
    <col min="2549" max="2549" width="14.6640625" bestFit="1" customWidth="1"/>
    <col min="2550" max="2550" width="10.83203125" customWidth="1"/>
    <col min="2551" max="2551" width="11.33203125" customWidth="1"/>
    <col min="2552" max="2552" width="4.1640625" customWidth="1"/>
    <col min="2553" max="2553" width="14.1640625" customWidth="1"/>
    <col min="2554" max="2554" width="11.1640625" customWidth="1"/>
    <col min="2555" max="2555" width="10.5" customWidth="1"/>
    <col min="2801" max="2801" width="53.5" customWidth="1"/>
    <col min="2802" max="2802" width="15.1640625" customWidth="1"/>
    <col min="2803" max="2803" width="14.6640625" customWidth="1"/>
    <col min="2805" max="2805" width="14.6640625" bestFit="1" customWidth="1"/>
    <col min="2806" max="2806" width="10.83203125" customWidth="1"/>
    <col min="2807" max="2807" width="11.33203125" customWidth="1"/>
    <col min="2808" max="2808" width="4.1640625" customWidth="1"/>
    <col min="2809" max="2809" width="14.1640625" customWidth="1"/>
    <col min="2810" max="2810" width="11.1640625" customWidth="1"/>
    <col min="2811" max="2811" width="10.5" customWidth="1"/>
    <col min="3057" max="3057" width="53.5" customWidth="1"/>
    <col min="3058" max="3058" width="15.1640625" customWidth="1"/>
    <col min="3059" max="3059" width="14.6640625" customWidth="1"/>
    <col min="3061" max="3061" width="14.6640625" bestFit="1" customWidth="1"/>
    <col min="3062" max="3062" width="10.83203125" customWidth="1"/>
    <col min="3063" max="3063" width="11.33203125" customWidth="1"/>
    <col min="3064" max="3064" width="4.1640625" customWidth="1"/>
    <col min="3065" max="3065" width="14.1640625" customWidth="1"/>
    <col min="3066" max="3066" width="11.1640625" customWidth="1"/>
    <col min="3067" max="3067" width="10.5" customWidth="1"/>
    <col min="3313" max="3313" width="53.5" customWidth="1"/>
    <col min="3314" max="3314" width="15.1640625" customWidth="1"/>
    <col min="3315" max="3315" width="14.6640625" customWidth="1"/>
    <col min="3317" max="3317" width="14.6640625" bestFit="1" customWidth="1"/>
    <col min="3318" max="3318" width="10.83203125" customWidth="1"/>
    <col min="3319" max="3319" width="11.33203125" customWidth="1"/>
    <col min="3320" max="3320" width="4.1640625" customWidth="1"/>
    <col min="3321" max="3321" width="14.1640625" customWidth="1"/>
    <col min="3322" max="3322" width="11.1640625" customWidth="1"/>
    <col min="3323" max="3323" width="10.5" customWidth="1"/>
    <col min="3569" max="3569" width="53.5" customWidth="1"/>
    <col min="3570" max="3570" width="15.1640625" customWidth="1"/>
    <col min="3571" max="3571" width="14.6640625" customWidth="1"/>
    <col min="3573" max="3573" width="14.6640625" bestFit="1" customWidth="1"/>
    <col min="3574" max="3574" width="10.83203125" customWidth="1"/>
    <col min="3575" max="3575" width="11.33203125" customWidth="1"/>
    <col min="3576" max="3576" width="4.1640625" customWidth="1"/>
    <col min="3577" max="3577" width="14.1640625" customWidth="1"/>
    <col min="3578" max="3578" width="11.1640625" customWidth="1"/>
    <col min="3579" max="3579" width="10.5" customWidth="1"/>
    <col min="3825" max="3825" width="53.5" customWidth="1"/>
    <col min="3826" max="3826" width="15.1640625" customWidth="1"/>
    <col min="3827" max="3827" width="14.6640625" customWidth="1"/>
    <col min="3829" max="3829" width="14.6640625" bestFit="1" customWidth="1"/>
    <col min="3830" max="3830" width="10.83203125" customWidth="1"/>
    <col min="3831" max="3831" width="11.33203125" customWidth="1"/>
    <col min="3832" max="3832" width="4.1640625" customWidth="1"/>
    <col min="3833" max="3833" width="14.1640625" customWidth="1"/>
    <col min="3834" max="3834" width="11.1640625" customWidth="1"/>
    <col min="3835" max="3835" width="10.5" customWidth="1"/>
    <col min="4081" max="4081" width="53.5" customWidth="1"/>
    <col min="4082" max="4082" width="15.1640625" customWidth="1"/>
    <col min="4083" max="4083" width="14.6640625" customWidth="1"/>
    <col min="4085" max="4085" width="14.6640625" bestFit="1" customWidth="1"/>
    <col min="4086" max="4086" width="10.83203125" customWidth="1"/>
    <col min="4087" max="4087" width="11.33203125" customWidth="1"/>
    <col min="4088" max="4088" width="4.1640625" customWidth="1"/>
    <col min="4089" max="4089" width="14.1640625" customWidth="1"/>
    <col min="4090" max="4090" width="11.1640625" customWidth="1"/>
    <col min="4091" max="4091" width="10.5" customWidth="1"/>
    <col min="4337" max="4337" width="53.5" customWidth="1"/>
    <col min="4338" max="4338" width="15.1640625" customWidth="1"/>
    <col min="4339" max="4339" width="14.6640625" customWidth="1"/>
    <col min="4341" max="4341" width="14.6640625" bestFit="1" customWidth="1"/>
    <col min="4342" max="4342" width="10.83203125" customWidth="1"/>
    <col min="4343" max="4343" width="11.33203125" customWidth="1"/>
    <col min="4344" max="4344" width="4.1640625" customWidth="1"/>
    <col min="4345" max="4345" width="14.1640625" customWidth="1"/>
    <col min="4346" max="4346" width="11.1640625" customWidth="1"/>
    <col min="4347" max="4347" width="10.5" customWidth="1"/>
    <col min="4593" max="4593" width="53.5" customWidth="1"/>
    <col min="4594" max="4594" width="15.1640625" customWidth="1"/>
    <col min="4595" max="4595" width="14.6640625" customWidth="1"/>
    <col min="4597" max="4597" width="14.6640625" bestFit="1" customWidth="1"/>
    <col min="4598" max="4598" width="10.83203125" customWidth="1"/>
    <col min="4599" max="4599" width="11.33203125" customWidth="1"/>
    <col min="4600" max="4600" width="4.1640625" customWidth="1"/>
    <col min="4601" max="4601" width="14.1640625" customWidth="1"/>
    <col min="4602" max="4602" width="11.1640625" customWidth="1"/>
    <col min="4603" max="4603" width="10.5" customWidth="1"/>
    <col min="4849" max="4849" width="53.5" customWidth="1"/>
    <col min="4850" max="4850" width="15.1640625" customWidth="1"/>
    <col min="4851" max="4851" width="14.6640625" customWidth="1"/>
    <col min="4853" max="4853" width="14.6640625" bestFit="1" customWidth="1"/>
    <col min="4854" max="4854" width="10.83203125" customWidth="1"/>
    <col min="4855" max="4855" width="11.33203125" customWidth="1"/>
    <col min="4856" max="4856" width="4.1640625" customWidth="1"/>
    <col min="4857" max="4857" width="14.1640625" customWidth="1"/>
    <col min="4858" max="4858" width="11.1640625" customWidth="1"/>
    <col min="4859" max="4859" width="10.5" customWidth="1"/>
    <col min="5105" max="5105" width="53.5" customWidth="1"/>
    <col min="5106" max="5106" width="15.1640625" customWidth="1"/>
    <col min="5107" max="5107" width="14.6640625" customWidth="1"/>
    <col min="5109" max="5109" width="14.6640625" bestFit="1" customWidth="1"/>
    <col min="5110" max="5110" width="10.83203125" customWidth="1"/>
    <col min="5111" max="5111" width="11.33203125" customWidth="1"/>
    <col min="5112" max="5112" width="4.1640625" customWidth="1"/>
    <col min="5113" max="5113" width="14.1640625" customWidth="1"/>
    <col min="5114" max="5114" width="11.1640625" customWidth="1"/>
    <col min="5115" max="5115" width="10.5" customWidth="1"/>
    <col min="5361" max="5361" width="53.5" customWidth="1"/>
    <col min="5362" max="5362" width="15.1640625" customWidth="1"/>
    <col min="5363" max="5363" width="14.6640625" customWidth="1"/>
    <col min="5365" max="5365" width="14.6640625" bestFit="1" customWidth="1"/>
    <col min="5366" max="5366" width="10.83203125" customWidth="1"/>
    <col min="5367" max="5367" width="11.33203125" customWidth="1"/>
    <col min="5368" max="5368" width="4.1640625" customWidth="1"/>
    <col min="5369" max="5369" width="14.1640625" customWidth="1"/>
    <col min="5370" max="5370" width="11.1640625" customWidth="1"/>
    <col min="5371" max="5371" width="10.5" customWidth="1"/>
    <col min="5617" max="5617" width="53.5" customWidth="1"/>
    <col min="5618" max="5618" width="15.1640625" customWidth="1"/>
    <col min="5619" max="5619" width="14.6640625" customWidth="1"/>
    <col min="5621" max="5621" width="14.6640625" bestFit="1" customWidth="1"/>
    <col min="5622" max="5622" width="10.83203125" customWidth="1"/>
    <col min="5623" max="5623" width="11.33203125" customWidth="1"/>
    <col min="5624" max="5624" width="4.1640625" customWidth="1"/>
    <col min="5625" max="5625" width="14.1640625" customWidth="1"/>
    <col min="5626" max="5626" width="11.1640625" customWidth="1"/>
    <col min="5627" max="5627" width="10.5" customWidth="1"/>
    <col min="5873" max="5873" width="53.5" customWidth="1"/>
    <col min="5874" max="5874" width="15.1640625" customWidth="1"/>
    <col min="5875" max="5875" width="14.6640625" customWidth="1"/>
    <col min="5877" max="5877" width="14.6640625" bestFit="1" customWidth="1"/>
    <col min="5878" max="5878" width="10.83203125" customWidth="1"/>
    <col min="5879" max="5879" width="11.33203125" customWidth="1"/>
    <col min="5880" max="5880" width="4.1640625" customWidth="1"/>
    <col min="5881" max="5881" width="14.1640625" customWidth="1"/>
    <col min="5882" max="5882" width="11.1640625" customWidth="1"/>
    <col min="5883" max="5883" width="10.5" customWidth="1"/>
    <col min="6129" max="6129" width="53.5" customWidth="1"/>
    <col min="6130" max="6130" width="15.1640625" customWidth="1"/>
    <col min="6131" max="6131" width="14.6640625" customWidth="1"/>
    <col min="6133" max="6133" width="14.6640625" bestFit="1" customWidth="1"/>
    <col min="6134" max="6134" width="10.83203125" customWidth="1"/>
    <col min="6135" max="6135" width="11.33203125" customWidth="1"/>
    <col min="6136" max="6136" width="4.1640625" customWidth="1"/>
    <col min="6137" max="6137" width="14.1640625" customWidth="1"/>
    <col min="6138" max="6138" width="11.1640625" customWidth="1"/>
    <col min="6139" max="6139" width="10.5" customWidth="1"/>
    <col min="6385" max="6385" width="53.5" customWidth="1"/>
    <col min="6386" max="6386" width="15.1640625" customWidth="1"/>
    <col min="6387" max="6387" width="14.6640625" customWidth="1"/>
    <col min="6389" max="6389" width="14.6640625" bestFit="1" customWidth="1"/>
    <col min="6390" max="6390" width="10.83203125" customWidth="1"/>
    <col min="6391" max="6391" width="11.33203125" customWidth="1"/>
    <col min="6392" max="6392" width="4.1640625" customWidth="1"/>
    <col min="6393" max="6393" width="14.1640625" customWidth="1"/>
    <col min="6394" max="6394" width="11.1640625" customWidth="1"/>
    <col min="6395" max="6395" width="10.5" customWidth="1"/>
    <col min="6641" max="6641" width="53.5" customWidth="1"/>
    <col min="6642" max="6642" width="15.1640625" customWidth="1"/>
    <col min="6643" max="6643" width="14.6640625" customWidth="1"/>
    <col min="6645" max="6645" width="14.6640625" bestFit="1" customWidth="1"/>
    <col min="6646" max="6646" width="10.83203125" customWidth="1"/>
    <col min="6647" max="6647" width="11.33203125" customWidth="1"/>
    <col min="6648" max="6648" width="4.1640625" customWidth="1"/>
    <col min="6649" max="6649" width="14.1640625" customWidth="1"/>
    <col min="6650" max="6650" width="11.1640625" customWidth="1"/>
    <col min="6651" max="6651" width="10.5" customWidth="1"/>
    <col min="6897" max="6897" width="53.5" customWidth="1"/>
    <col min="6898" max="6898" width="15.1640625" customWidth="1"/>
    <col min="6899" max="6899" width="14.6640625" customWidth="1"/>
    <col min="6901" max="6901" width="14.6640625" bestFit="1" customWidth="1"/>
    <col min="6902" max="6902" width="10.83203125" customWidth="1"/>
    <col min="6903" max="6903" width="11.33203125" customWidth="1"/>
    <col min="6904" max="6904" width="4.1640625" customWidth="1"/>
    <col min="6905" max="6905" width="14.1640625" customWidth="1"/>
    <col min="6906" max="6906" width="11.1640625" customWidth="1"/>
    <col min="6907" max="6907" width="10.5" customWidth="1"/>
    <col min="7153" max="7153" width="53.5" customWidth="1"/>
    <col min="7154" max="7154" width="15.1640625" customWidth="1"/>
    <col min="7155" max="7155" width="14.6640625" customWidth="1"/>
    <col min="7157" max="7157" width="14.6640625" bestFit="1" customWidth="1"/>
    <col min="7158" max="7158" width="10.83203125" customWidth="1"/>
    <col min="7159" max="7159" width="11.33203125" customWidth="1"/>
    <col min="7160" max="7160" width="4.1640625" customWidth="1"/>
    <col min="7161" max="7161" width="14.1640625" customWidth="1"/>
    <col min="7162" max="7162" width="11.1640625" customWidth="1"/>
    <col min="7163" max="7163" width="10.5" customWidth="1"/>
    <col min="7409" max="7409" width="53.5" customWidth="1"/>
    <col min="7410" max="7410" width="15.1640625" customWidth="1"/>
    <col min="7411" max="7411" width="14.6640625" customWidth="1"/>
    <col min="7413" max="7413" width="14.6640625" bestFit="1" customWidth="1"/>
    <col min="7414" max="7414" width="10.83203125" customWidth="1"/>
    <col min="7415" max="7415" width="11.33203125" customWidth="1"/>
    <col min="7416" max="7416" width="4.1640625" customWidth="1"/>
    <col min="7417" max="7417" width="14.1640625" customWidth="1"/>
    <col min="7418" max="7418" width="11.1640625" customWidth="1"/>
    <col min="7419" max="7419" width="10.5" customWidth="1"/>
    <col min="7665" max="7665" width="53.5" customWidth="1"/>
    <col min="7666" max="7666" width="15.1640625" customWidth="1"/>
    <col min="7667" max="7667" width="14.6640625" customWidth="1"/>
    <col min="7669" max="7669" width="14.6640625" bestFit="1" customWidth="1"/>
    <col min="7670" max="7670" width="10.83203125" customWidth="1"/>
    <col min="7671" max="7671" width="11.33203125" customWidth="1"/>
    <col min="7672" max="7672" width="4.1640625" customWidth="1"/>
    <col min="7673" max="7673" width="14.1640625" customWidth="1"/>
    <col min="7674" max="7674" width="11.1640625" customWidth="1"/>
    <col min="7675" max="7675" width="10.5" customWidth="1"/>
    <col min="7921" max="7921" width="53.5" customWidth="1"/>
    <col min="7922" max="7922" width="15.1640625" customWidth="1"/>
    <col min="7923" max="7923" width="14.6640625" customWidth="1"/>
    <col min="7925" max="7925" width="14.6640625" bestFit="1" customWidth="1"/>
    <col min="7926" max="7926" width="10.83203125" customWidth="1"/>
    <col min="7927" max="7927" width="11.33203125" customWidth="1"/>
    <col min="7928" max="7928" width="4.1640625" customWidth="1"/>
    <col min="7929" max="7929" width="14.1640625" customWidth="1"/>
    <col min="7930" max="7930" width="11.1640625" customWidth="1"/>
    <col min="7931" max="7931" width="10.5" customWidth="1"/>
    <col min="8177" max="8177" width="53.5" customWidth="1"/>
    <col min="8178" max="8178" width="15.1640625" customWidth="1"/>
    <col min="8179" max="8179" width="14.6640625" customWidth="1"/>
    <col min="8181" max="8181" width="14.6640625" bestFit="1" customWidth="1"/>
    <col min="8182" max="8182" width="10.83203125" customWidth="1"/>
    <col min="8183" max="8183" width="11.33203125" customWidth="1"/>
    <col min="8184" max="8184" width="4.1640625" customWidth="1"/>
    <col min="8185" max="8185" width="14.1640625" customWidth="1"/>
    <col min="8186" max="8186" width="11.1640625" customWidth="1"/>
    <col min="8187" max="8187" width="10.5" customWidth="1"/>
    <col min="8433" max="8433" width="53.5" customWidth="1"/>
    <col min="8434" max="8434" width="15.1640625" customWidth="1"/>
    <col min="8435" max="8435" width="14.6640625" customWidth="1"/>
    <col min="8437" max="8437" width="14.6640625" bestFit="1" customWidth="1"/>
    <col min="8438" max="8438" width="10.83203125" customWidth="1"/>
    <col min="8439" max="8439" width="11.33203125" customWidth="1"/>
    <col min="8440" max="8440" width="4.1640625" customWidth="1"/>
    <col min="8441" max="8441" width="14.1640625" customWidth="1"/>
    <col min="8442" max="8442" width="11.1640625" customWidth="1"/>
    <col min="8443" max="8443" width="10.5" customWidth="1"/>
    <col min="8689" max="8689" width="53.5" customWidth="1"/>
    <col min="8690" max="8690" width="15.1640625" customWidth="1"/>
    <col min="8691" max="8691" width="14.6640625" customWidth="1"/>
    <col min="8693" max="8693" width="14.6640625" bestFit="1" customWidth="1"/>
    <col min="8694" max="8694" width="10.83203125" customWidth="1"/>
    <col min="8695" max="8695" width="11.33203125" customWidth="1"/>
    <col min="8696" max="8696" width="4.1640625" customWidth="1"/>
    <col min="8697" max="8697" width="14.1640625" customWidth="1"/>
    <col min="8698" max="8698" width="11.1640625" customWidth="1"/>
    <col min="8699" max="8699" width="10.5" customWidth="1"/>
    <col min="8945" max="8945" width="53.5" customWidth="1"/>
    <col min="8946" max="8946" width="15.1640625" customWidth="1"/>
    <col min="8947" max="8947" width="14.6640625" customWidth="1"/>
    <col min="8949" max="8949" width="14.6640625" bestFit="1" customWidth="1"/>
    <col min="8950" max="8950" width="10.83203125" customWidth="1"/>
    <col min="8951" max="8951" width="11.33203125" customWidth="1"/>
    <col min="8952" max="8952" width="4.1640625" customWidth="1"/>
    <col min="8953" max="8953" width="14.1640625" customWidth="1"/>
    <col min="8954" max="8954" width="11.1640625" customWidth="1"/>
    <col min="8955" max="8955" width="10.5" customWidth="1"/>
    <col min="9201" max="9201" width="53.5" customWidth="1"/>
    <col min="9202" max="9202" width="15.1640625" customWidth="1"/>
    <col min="9203" max="9203" width="14.6640625" customWidth="1"/>
    <col min="9205" max="9205" width="14.6640625" bestFit="1" customWidth="1"/>
    <col min="9206" max="9206" width="10.83203125" customWidth="1"/>
    <col min="9207" max="9207" width="11.33203125" customWidth="1"/>
    <col min="9208" max="9208" width="4.1640625" customWidth="1"/>
    <col min="9209" max="9209" width="14.1640625" customWidth="1"/>
    <col min="9210" max="9210" width="11.1640625" customWidth="1"/>
    <col min="9211" max="9211" width="10.5" customWidth="1"/>
    <col min="9457" max="9457" width="53.5" customWidth="1"/>
    <col min="9458" max="9458" width="15.1640625" customWidth="1"/>
    <col min="9459" max="9459" width="14.6640625" customWidth="1"/>
    <col min="9461" max="9461" width="14.6640625" bestFit="1" customWidth="1"/>
    <col min="9462" max="9462" width="10.83203125" customWidth="1"/>
    <col min="9463" max="9463" width="11.33203125" customWidth="1"/>
    <col min="9464" max="9464" width="4.1640625" customWidth="1"/>
    <col min="9465" max="9465" width="14.1640625" customWidth="1"/>
    <col min="9466" max="9466" width="11.1640625" customWidth="1"/>
    <col min="9467" max="9467" width="10.5" customWidth="1"/>
    <col min="9713" max="9713" width="53.5" customWidth="1"/>
    <col min="9714" max="9714" width="15.1640625" customWidth="1"/>
    <col min="9715" max="9715" width="14.6640625" customWidth="1"/>
    <col min="9717" max="9717" width="14.6640625" bestFit="1" customWidth="1"/>
    <col min="9718" max="9718" width="10.83203125" customWidth="1"/>
    <col min="9719" max="9719" width="11.33203125" customWidth="1"/>
    <col min="9720" max="9720" width="4.1640625" customWidth="1"/>
    <col min="9721" max="9721" width="14.1640625" customWidth="1"/>
    <col min="9722" max="9722" width="11.1640625" customWidth="1"/>
    <col min="9723" max="9723" width="10.5" customWidth="1"/>
    <col min="9969" max="9969" width="53.5" customWidth="1"/>
    <col min="9970" max="9970" width="15.1640625" customWidth="1"/>
    <col min="9971" max="9971" width="14.6640625" customWidth="1"/>
    <col min="9973" max="9973" width="14.6640625" bestFit="1" customWidth="1"/>
    <col min="9974" max="9974" width="10.83203125" customWidth="1"/>
    <col min="9975" max="9975" width="11.33203125" customWidth="1"/>
    <col min="9976" max="9976" width="4.1640625" customWidth="1"/>
    <col min="9977" max="9977" width="14.1640625" customWidth="1"/>
    <col min="9978" max="9978" width="11.1640625" customWidth="1"/>
    <col min="9979" max="9979" width="10.5" customWidth="1"/>
    <col min="10225" max="10225" width="53.5" customWidth="1"/>
    <col min="10226" max="10226" width="15.1640625" customWidth="1"/>
    <col min="10227" max="10227" width="14.6640625" customWidth="1"/>
    <col min="10229" max="10229" width="14.6640625" bestFit="1" customWidth="1"/>
    <col min="10230" max="10230" width="10.83203125" customWidth="1"/>
    <col min="10231" max="10231" width="11.33203125" customWidth="1"/>
    <col min="10232" max="10232" width="4.1640625" customWidth="1"/>
    <col min="10233" max="10233" width="14.1640625" customWidth="1"/>
    <col min="10234" max="10234" width="11.1640625" customWidth="1"/>
    <col min="10235" max="10235" width="10.5" customWidth="1"/>
    <col min="10481" max="10481" width="53.5" customWidth="1"/>
    <col min="10482" max="10482" width="15.1640625" customWidth="1"/>
    <col min="10483" max="10483" width="14.6640625" customWidth="1"/>
    <col min="10485" max="10485" width="14.6640625" bestFit="1" customWidth="1"/>
    <col min="10486" max="10486" width="10.83203125" customWidth="1"/>
    <col min="10487" max="10487" width="11.33203125" customWidth="1"/>
    <col min="10488" max="10488" width="4.1640625" customWidth="1"/>
    <col min="10489" max="10489" width="14.1640625" customWidth="1"/>
    <col min="10490" max="10490" width="11.1640625" customWidth="1"/>
    <col min="10491" max="10491" width="10.5" customWidth="1"/>
    <col min="10737" max="10737" width="53.5" customWidth="1"/>
    <col min="10738" max="10738" width="15.1640625" customWidth="1"/>
    <col min="10739" max="10739" width="14.6640625" customWidth="1"/>
    <col min="10741" max="10741" width="14.6640625" bestFit="1" customWidth="1"/>
    <col min="10742" max="10742" width="10.83203125" customWidth="1"/>
    <col min="10743" max="10743" width="11.33203125" customWidth="1"/>
    <col min="10744" max="10744" width="4.1640625" customWidth="1"/>
    <col min="10745" max="10745" width="14.1640625" customWidth="1"/>
    <col min="10746" max="10746" width="11.1640625" customWidth="1"/>
    <col min="10747" max="10747" width="10.5" customWidth="1"/>
    <col min="10993" max="10993" width="53.5" customWidth="1"/>
    <col min="10994" max="10994" width="15.1640625" customWidth="1"/>
    <col min="10995" max="10995" width="14.6640625" customWidth="1"/>
    <col min="10997" max="10997" width="14.6640625" bestFit="1" customWidth="1"/>
    <col min="10998" max="10998" width="10.83203125" customWidth="1"/>
    <col min="10999" max="10999" width="11.33203125" customWidth="1"/>
    <col min="11000" max="11000" width="4.1640625" customWidth="1"/>
    <col min="11001" max="11001" width="14.1640625" customWidth="1"/>
    <col min="11002" max="11002" width="11.1640625" customWidth="1"/>
    <col min="11003" max="11003" width="10.5" customWidth="1"/>
    <col min="11249" max="11249" width="53.5" customWidth="1"/>
    <col min="11250" max="11250" width="15.1640625" customWidth="1"/>
    <col min="11251" max="11251" width="14.6640625" customWidth="1"/>
    <col min="11253" max="11253" width="14.6640625" bestFit="1" customWidth="1"/>
    <col min="11254" max="11254" width="10.83203125" customWidth="1"/>
    <col min="11255" max="11255" width="11.33203125" customWidth="1"/>
    <col min="11256" max="11256" width="4.1640625" customWidth="1"/>
    <col min="11257" max="11257" width="14.1640625" customWidth="1"/>
    <col min="11258" max="11258" width="11.1640625" customWidth="1"/>
    <col min="11259" max="11259" width="10.5" customWidth="1"/>
    <col min="11505" max="11505" width="53.5" customWidth="1"/>
    <col min="11506" max="11506" width="15.1640625" customWidth="1"/>
    <col min="11507" max="11507" width="14.6640625" customWidth="1"/>
    <col min="11509" max="11509" width="14.6640625" bestFit="1" customWidth="1"/>
    <col min="11510" max="11510" width="10.83203125" customWidth="1"/>
    <col min="11511" max="11511" width="11.33203125" customWidth="1"/>
    <col min="11512" max="11512" width="4.1640625" customWidth="1"/>
    <col min="11513" max="11513" width="14.1640625" customWidth="1"/>
    <col min="11514" max="11514" width="11.1640625" customWidth="1"/>
    <col min="11515" max="11515" width="10.5" customWidth="1"/>
    <col min="11761" max="11761" width="53.5" customWidth="1"/>
    <col min="11762" max="11762" width="15.1640625" customWidth="1"/>
    <col min="11763" max="11763" width="14.6640625" customWidth="1"/>
    <col min="11765" max="11765" width="14.6640625" bestFit="1" customWidth="1"/>
    <col min="11766" max="11766" width="10.83203125" customWidth="1"/>
    <col min="11767" max="11767" width="11.33203125" customWidth="1"/>
    <col min="11768" max="11768" width="4.1640625" customWidth="1"/>
    <col min="11769" max="11769" width="14.1640625" customWidth="1"/>
    <col min="11770" max="11770" width="11.1640625" customWidth="1"/>
    <col min="11771" max="11771" width="10.5" customWidth="1"/>
    <col min="12017" max="12017" width="53.5" customWidth="1"/>
    <col min="12018" max="12018" width="15.1640625" customWidth="1"/>
    <col min="12019" max="12019" width="14.6640625" customWidth="1"/>
    <col min="12021" max="12021" width="14.6640625" bestFit="1" customWidth="1"/>
    <col min="12022" max="12022" width="10.83203125" customWidth="1"/>
    <col min="12023" max="12023" width="11.33203125" customWidth="1"/>
    <col min="12024" max="12024" width="4.1640625" customWidth="1"/>
    <col min="12025" max="12025" width="14.1640625" customWidth="1"/>
    <col min="12026" max="12026" width="11.1640625" customWidth="1"/>
    <col min="12027" max="12027" width="10.5" customWidth="1"/>
    <col min="12273" max="12273" width="53.5" customWidth="1"/>
    <col min="12274" max="12274" width="15.1640625" customWidth="1"/>
    <col min="12275" max="12275" width="14.6640625" customWidth="1"/>
    <col min="12277" max="12277" width="14.6640625" bestFit="1" customWidth="1"/>
    <col min="12278" max="12278" width="10.83203125" customWidth="1"/>
    <col min="12279" max="12279" width="11.33203125" customWidth="1"/>
    <col min="12280" max="12280" width="4.1640625" customWidth="1"/>
    <col min="12281" max="12281" width="14.1640625" customWidth="1"/>
    <col min="12282" max="12282" width="11.1640625" customWidth="1"/>
    <col min="12283" max="12283" width="10.5" customWidth="1"/>
    <col min="12529" max="12529" width="53.5" customWidth="1"/>
    <col min="12530" max="12530" width="15.1640625" customWidth="1"/>
    <col min="12531" max="12531" width="14.6640625" customWidth="1"/>
    <col min="12533" max="12533" width="14.6640625" bestFit="1" customWidth="1"/>
    <col min="12534" max="12534" width="10.83203125" customWidth="1"/>
    <col min="12535" max="12535" width="11.33203125" customWidth="1"/>
    <col min="12536" max="12536" width="4.1640625" customWidth="1"/>
    <col min="12537" max="12537" width="14.1640625" customWidth="1"/>
    <col min="12538" max="12538" width="11.1640625" customWidth="1"/>
    <col min="12539" max="12539" width="10.5" customWidth="1"/>
    <col min="12785" max="12785" width="53.5" customWidth="1"/>
    <col min="12786" max="12786" width="15.1640625" customWidth="1"/>
    <col min="12787" max="12787" width="14.6640625" customWidth="1"/>
    <col min="12789" max="12789" width="14.6640625" bestFit="1" customWidth="1"/>
    <col min="12790" max="12790" width="10.83203125" customWidth="1"/>
    <col min="12791" max="12791" width="11.33203125" customWidth="1"/>
    <col min="12792" max="12792" width="4.1640625" customWidth="1"/>
    <col min="12793" max="12793" width="14.1640625" customWidth="1"/>
    <col min="12794" max="12794" width="11.1640625" customWidth="1"/>
    <col min="12795" max="12795" width="10.5" customWidth="1"/>
    <col min="13041" max="13041" width="53.5" customWidth="1"/>
    <col min="13042" max="13042" width="15.1640625" customWidth="1"/>
    <col min="13043" max="13043" width="14.6640625" customWidth="1"/>
    <col min="13045" max="13045" width="14.6640625" bestFit="1" customWidth="1"/>
    <col min="13046" max="13046" width="10.83203125" customWidth="1"/>
    <col min="13047" max="13047" width="11.33203125" customWidth="1"/>
    <col min="13048" max="13048" width="4.1640625" customWidth="1"/>
    <col min="13049" max="13049" width="14.1640625" customWidth="1"/>
    <col min="13050" max="13050" width="11.1640625" customWidth="1"/>
    <col min="13051" max="13051" width="10.5" customWidth="1"/>
    <col min="13297" max="13297" width="53.5" customWidth="1"/>
    <col min="13298" max="13298" width="15.1640625" customWidth="1"/>
    <col min="13299" max="13299" width="14.6640625" customWidth="1"/>
    <col min="13301" max="13301" width="14.6640625" bestFit="1" customWidth="1"/>
    <col min="13302" max="13302" width="10.83203125" customWidth="1"/>
    <col min="13303" max="13303" width="11.33203125" customWidth="1"/>
    <col min="13304" max="13304" width="4.1640625" customWidth="1"/>
    <col min="13305" max="13305" width="14.1640625" customWidth="1"/>
    <col min="13306" max="13306" width="11.1640625" customWidth="1"/>
    <col min="13307" max="13307" width="10.5" customWidth="1"/>
    <col min="13553" max="13553" width="53.5" customWidth="1"/>
    <col min="13554" max="13554" width="15.1640625" customWidth="1"/>
    <col min="13555" max="13555" width="14.6640625" customWidth="1"/>
    <col min="13557" max="13557" width="14.6640625" bestFit="1" customWidth="1"/>
    <col min="13558" max="13558" width="10.83203125" customWidth="1"/>
    <col min="13559" max="13559" width="11.33203125" customWidth="1"/>
    <col min="13560" max="13560" width="4.1640625" customWidth="1"/>
    <col min="13561" max="13561" width="14.1640625" customWidth="1"/>
    <col min="13562" max="13562" width="11.1640625" customWidth="1"/>
    <col min="13563" max="13563" width="10.5" customWidth="1"/>
    <col min="13809" max="13809" width="53.5" customWidth="1"/>
    <col min="13810" max="13810" width="15.1640625" customWidth="1"/>
    <col min="13811" max="13811" width="14.6640625" customWidth="1"/>
    <col min="13813" max="13813" width="14.6640625" bestFit="1" customWidth="1"/>
    <col min="13814" max="13814" width="10.83203125" customWidth="1"/>
    <col min="13815" max="13815" width="11.33203125" customWidth="1"/>
    <col min="13816" max="13816" width="4.1640625" customWidth="1"/>
    <col min="13817" max="13817" width="14.1640625" customWidth="1"/>
    <col min="13818" max="13818" width="11.1640625" customWidth="1"/>
    <col min="13819" max="13819" width="10.5" customWidth="1"/>
    <col min="14065" max="14065" width="53.5" customWidth="1"/>
    <col min="14066" max="14066" width="15.1640625" customWidth="1"/>
    <col min="14067" max="14067" width="14.6640625" customWidth="1"/>
    <col min="14069" max="14069" width="14.6640625" bestFit="1" customWidth="1"/>
    <col min="14070" max="14070" width="10.83203125" customWidth="1"/>
    <col min="14071" max="14071" width="11.33203125" customWidth="1"/>
    <col min="14072" max="14072" width="4.1640625" customWidth="1"/>
    <col min="14073" max="14073" width="14.1640625" customWidth="1"/>
    <col min="14074" max="14074" width="11.1640625" customWidth="1"/>
    <col min="14075" max="14075" width="10.5" customWidth="1"/>
    <col min="14321" max="14321" width="53.5" customWidth="1"/>
    <col min="14322" max="14322" width="15.1640625" customWidth="1"/>
    <col min="14323" max="14323" width="14.6640625" customWidth="1"/>
    <col min="14325" max="14325" width="14.6640625" bestFit="1" customWidth="1"/>
    <col min="14326" max="14326" width="10.83203125" customWidth="1"/>
    <col min="14327" max="14327" width="11.33203125" customWidth="1"/>
    <col min="14328" max="14328" width="4.1640625" customWidth="1"/>
    <col min="14329" max="14329" width="14.1640625" customWidth="1"/>
    <col min="14330" max="14330" width="11.1640625" customWidth="1"/>
    <col min="14331" max="14331" width="10.5" customWidth="1"/>
    <col min="14577" max="14577" width="53.5" customWidth="1"/>
    <col min="14578" max="14578" width="15.1640625" customWidth="1"/>
    <col min="14579" max="14579" width="14.6640625" customWidth="1"/>
    <col min="14581" max="14581" width="14.6640625" bestFit="1" customWidth="1"/>
    <col min="14582" max="14582" width="10.83203125" customWidth="1"/>
    <col min="14583" max="14583" width="11.33203125" customWidth="1"/>
    <col min="14584" max="14584" width="4.1640625" customWidth="1"/>
    <col min="14585" max="14585" width="14.1640625" customWidth="1"/>
    <col min="14586" max="14586" width="11.1640625" customWidth="1"/>
    <col min="14587" max="14587" width="10.5" customWidth="1"/>
    <col min="14833" max="14833" width="53.5" customWidth="1"/>
    <col min="14834" max="14834" width="15.1640625" customWidth="1"/>
    <col min="14835" max="14835" width="14.6640625" customWidth="1"/>
    <col min="14837" max="14837" width="14.6640625" bestFit="1" customWidth="1"/>
    <col min="14838" max="14838" width="10.83203125" customWidth="1"/>
    <col min="14839" max="14839" width="11.33203125" customWidth="1"/>
    <col min="14840" max="14840" width="4.1640625" customWidth="1"/>
    <col min="14841" max="14841" width="14.1640625" customWidth="1"/>
    <col min="14842" max="14842" width="11.1640625" customWidth="1"/>
    <col min="14843" max="14843" width="10.5" customWidth="1"/>
    <col min="15089" max="15089" width="53.5" customWidth="1"/>
    <col min="15090" max="15090" width="15.1640625" customWidth="1"/>
    <col min="15091" max="15091" width="14.6640625" customWidth="1"/>
    <col min="15093" max="15093" width="14.6640625" bestFit="1" customWidth="1"/>
    <col min="15094" max="15094" width="10.83203125" customWidth="1"/>
    <col min="15095" max="15095" width="11.33203125" customWidth="1"/>
    <col min="15096" max="15096" width="4.1640625" customWidth="1"/>
    <col min="15097" max="15097" width="14.1640625" customWidth="1"/>
    <col min="15098" max="15098" width="11.1640625" customWidth="1"/>
    <col min="15099" max="15099" width="10.5" customWidth="1"/>
    <col min="15345" max="15345" width="53.5" customWidth="1"/>
    <col min="15346" max="15346" width="15.1640625" customWidth="1"/>
    <col min="15347" max="15347" width="14.6640625" customWidth="1"/>
    <col min="15349" max="15349" width="14.6640625" bestFit="1" customWidth="1"/>
    <col min="15350" max="15350" width="10.83203125" customWidth="1"/>
    <col min="15351" max="15351" width="11.33203125" customWidth="1"/>
    <col min="15352" max="15352" width="4.1640625" customWidth="1"/>
    <col min="15353" max="15353" width="14.1640625" customWidth="1"/>
    <col min="15354" max="15354" width="11.1640625" customWidth="1"/>
    <col min="15355" max="15355" width="10.5" customWidth="1"/>
    <col min="15601" max="15601" width="53.5" customWidth="1"/>
    <col min="15602" max="15602" width="15.1640625" customWidth="1"/>
    <col min="15603" max="15603" width="14.6640625" customWidth="1"/>
    <col min="15605" max="15605" width="14.6640625" bestFit="1" customWidth="1"/>
    <col min="15606" max="15606" width="10.83203125" customWidth="1"/>
    <col min="15607" max="15607" width="11.33203125" customWidth="1"/>
    <col min="15608" max="15608" width="4.1640625" customWidth="1"/>
    <col min="15609" max="15609" width="14.1640625" customWidth="1"/>
    <col min="15610" max="15610" width="11.1640625" customWidth="1"/>
    <col min="15611" max="15611" width="10.5" customWidth="1"/>
    <col min="15857" max="15857" width="53.5" customWidth="1"/>
    <col min="15858" max="15858" width="15.1640625" customWidth="1"/>
    <col min="15859" max="15859" width="14.6640625" customWidth="1"/>
    <col min="15861" max="15861" width="14.6640625" bestFit="1" customWidth="1"/>
    <col min="15862" max="15862" width="10.83203125" customWidth="1"/>
    <col min="15863" max="15863" width="11.33203125" customWidth="1"/>
    <col min="15864" max="15864" width="4.1640625" customWidth="1"/>
    <col min="15865" max="15865" width="14.1640625" customWidth="1"/>
    <col min="15866" max="15866" width="11.1640625" customWidth="1"/>
    <col min="15867" max="15867" width="10.5" customWidth="1"/>
    <col min="16113" max="16113" width="53.5" customWidth="1"/>
    <col min="16114" max="16114" width="15.1640625" customWidth="1"/>
    <col min="16115" max="16115" width="14.6640625" customWidth="1"/>
    <col min="16117" max="16117" width="14.6640625" bestFit="1" customWidth="1"/>
    <col min="16118" max="16118" width="10.83203125" customWidth="1"/>
    <col min="16119" max="16119" width="11.33203125" customWidth="1"/>
    <col min="16120" max="16120" width="4.1640625" customWidth="1"/>
    <col min="16121" max="16121" width="14.1640625" customWidth="1"/>
    <col min="16122" max="16122" width="11.1640625" customWidth="1"/>
    <col min="16123" max="16123" width="10.5" customWidth="1"/>
  </cols>
  <sheetData>
    <row r="1" spans="1:13" ht="15" thickBot="1" x14ac:dyDescent="0.2">
      <c r="A1" s="108" t="s">
        <v>36</v>
      </c>
      <c r="B1" s="108"/>
      <c r="C1" s="108"/>
    </row>
    <row r="2" spans="1:13" ht="15" thickTop="1" x14ac:dyDescent="0.15">
      <c r="A2" s="1"/>
      <c r="B2" s="1"/>
      <c r="C2" s="1"/>
      <c r="G2" s="107" t="s">
        <v>79</v>
      </c>
      <c r="H2" s="107"/>
      <c r="I2" s="107"/>
    </row>
    <row r="3" spans="1:13" ht="15" thickBot="1" x14ac:dyDescent="0.2">
      <c r="A3" s="1"/>
      <c r="B3" s="25" t="s">
        <v>1</v>
      </c>
      <c r="C3" s="4" t="s">
        <v>0</v>
      </c>
      <c r="E3" s="46" t="s">
        <v>34</v>
      </c>
    </row>
    <row r="4" spans="1:13" ht="14" x14ac:dyDescent="0.15">
      <c r="A4" s="5" t="s">
        <v>26</v>
      </c>
      <c r="B4" s="6">
        <v>347279</v>
      </c>
      <c r="C4" s="6">
        <v>364852</v>
      </c>
      <c r="E4" s="56"/>
      <c r="G4" s="49" t="s">
        <v>80</v>
      </c>
      <c r="K4" s="49" t="s">
        <v>95</v>
      </c>
    </row>
    <row r="5" spans="1:13" ht="15" thickBot="1" x14ac:dyDescent="0.2">
      <c r="A5" s="1"/>
      <c r="B5" s="3"/>
      <c r="C5" s="3"/>
      <c r="E5" s="57"/>
      <c r="G5" s="51">
        <f>(B11+B13+B14)/(B26+B28)</f>
        <v>1.6304518523806124</v>
      </c>
      <c r="H5" s="51">
        <f>(C11+C13+C14)/(C26+C28)</f>
        <v>1.4820491648173952</v>
      </c>
      <c r="I5" s="71">
        <f>(E11+E13+E14)/(E26+E28)</f>
        <v>1.1777446647574514</v>
      </c>
      <c r="K5" s="26">
        <f>B10-B26-B28</f>
        <v>70656</v>
      </c>
      <c r="L5" s="26">
        <f t="shared" ref="L5" si="0">C10-C26-C28</f>
        <v>56044</v>
      </c>
      <c r="M5" s="26">
        <f>E10-E26-E28</f>
        <v>26928.11646010328</v>
      </c>
    </row>
    <row r="6" spans="1:13" ht="15" thickTop="1" x14ac:dyDescent="0.15">
      <c r="A6" s="7" t="s">
        <v>2</v>
      </c>
      <c r="B6" s="8">
        <v>162775</v>
      </c>
      <c r="C6" s="9">
        <v>191861</v>
      </c>
      <c r="E6" s="57"/>
    </row>
    <row r="7" spans="1:13" ht="14" x14ac:dyDescent="0.15">
      <c r="A7" s="10" t="s">
        <v>3</v>
      </c>
      <c r="B7" s="11">
        <v>129</v>
      </c>
      <c r="C7" s="12">
        <v>511</v>
      </c>
      <c r="E7" s="57"/>
      <c r="G7" s="49" t="s">
        <v>86</v>
      </c>
      <c r="K7" s="49" t="s">
        <v>96</v>
      </c>
    </row>
    <row r="8" spans="1:13" ht="14" x14ac:dyDescent="0.15">
      <c r="A8" s="10" t="s">
        <v>4</v>
      </c>
      <c r="B8" s="11">
        <v>144340</v>
      </c>
      <c r="C8" s="12">
        <v>143239</v>
      </c>
      <c r="E8" s="57"/>
      <c r="G8" s="51">
        <f>B14/(B26+B28)</f>
        <v>4.6559354700549643E-2</v>
      </c>
      <c r="H8" s="51">
        <f>C14/(C26+C28)</f>
        <v>0.10184755122051917</v>
      </c>
      <c r="I8" s="50">
        <f>'Plán_working capital'!H25</f>
        <v>7.4999999999999997E-2</v>
      </c>
      <c r="K8">
        <f>B35/K5</f>
        <v>7.7403617527173916</v>
      </c>
      <c r="L8">
        <f>C35/L5</f>
        <v>10.396045963885518</v>
      </c>
      <c r="M8" s="71">
        <f>E35/M5</f>
        <v>22.826735056301164</v>
      </c>
    </row>
    <row r="9" spans="1:13" ht="14" x14ac:dyDescent="0.15">
      <c r="A9" s="10" t="s">
        <v>5</v>
      </c>
      <c r="B9" s="11">
        <v>18306</v>
      </c>
      <c r="C9" s="12">
        <v>48111</v>
      </c>
      <c r="E9" s="57"/>
      <c r="K9" t="s">
        <v>99</v>
      </c>
      <c r="M9" s="71">
        <f>AVERAGE('Plán_working capital'!F47:G54)</f>
        <v>63.793749999999996</v>
      </c>
    </row>
    <row r="10" spans="1:13" ht="14" customHeight="1" x14ac:dyDescent="0.15">
      <c r="A10" s="10" t="s">
        <v>6</v>
      </c>
      <c r="B10" s="11">
        <v>182728</v>
      </c>
      <c r="C10" s="12">
        <v>172306</v>
      </c>
      <c r="E10" s="58">
        <f>I31</f>
        <v>178426.98984034834</v>
      </c>
      <c r="G10" s="49" t="s">
        <v>83</v>
      </c>
      <c r="K10" t="s">
        <v>100</v>
      </c>
      <c r="M10" s="71">
        <f>MEDIAN('Plán_working capital'!F47:G54)</f>
        <v>61.55</v>
      </c>
    </row>
    <row r="11" spans="1:13" ht="14" x14ac:dyDescent="0.15">
      <c r="A11" s="10" t="s">
        <v>7</v>
      </c>
      <c r="B11" s="11">
        <v>74002</v>
      </c>
      <c r="C11" s="12">
        <v>68481</v>
      </c>
      <c r="E11" s="59">
        <f>E10-E13-E14</f>
        <v>60375.113559324629</v>
      </c>
      <c r="G11" s="51">
        <f>(B13/(B35/365))-(B26/(B35/365))</f>
        <v>24.829073894273755</v>
      </c>
      <c r="H11" s="51">
        <f>(C13/(C35/365))-(C26/(C35/365))</f>
        <v>15.810677678687895</v>
      </c>
      <c r="I11">
        <v>5</v>
      </c>
    </row>
    <row r="12" spans="1:13" ht="14" x14ac:dyDescent="0.15">
      <c r="A12" s="10" t="s">
        <v>8</v>
      </c>
      <c r="B12" s="11">
        <v>0</v>
      </c>
      <c r="C12" s="12">
        <v>0</v>
      </c>
      <c r="E12" s="57"/>
    </row>
    <row r="13" spans="1:13" ht="14" x14ac:dyDescent="0.15">
      <c r="A13" s="10" t="s">
        <v>9</v>
      </c>
      <c r="B13" s="11">
        <v>103508</v>
      </c>
      <c r="C13" s="12">
        <v>91984</v>
      </c>
      <c r="E13" s="59">
        <f>I25</f>
        <v>106689.46077750533</v>
      </c>
      <c r="G13" s="49" t="s">
        <v>84</v>
      </c>
    </row>
    <row r="14" spans="1:13" ht="14" x14ac:dyDescent="0.15">
      <c r="A14" s="10" t="s">
        <v>10</v>
      </c>
      <c r="B14" s="11">
        <v>5218</v>
      </c>
      <c r="C14" s="12">
        <v>11841</v>
      </c>
      <c r="E14" s="59">
        <f>I28</f>
        <v>11362.415503518379</v>
      </c>
      <c r="G14" s="26">
        <f>B28</f>
        <v>45767</v>
      </c>
      <c r="H14" s="26">
        <f>C28</f>
        <v>49516</v>
      </c>
      <c r="I14" s="26">
        <f>H14+I15</f>
        <v>53229.7</v>
      </c>
    </row>
    <row r="15" spans="1:13" ht="15" thickBot="1" x14ac:dyDescent="0.2">
      <c r="A15" s="14" t="s">
        <v>11</v>
      </c>
      <c r="B15" s="15">
        <v>1776</v>
      </c>
      <c r="C15" s="16">
        <v>685</v>
      </c>
      <c r="E15" s="57"/>
      <c r="G15" t="s">
        <v>81</v>
      </c>
      <c r="H15" s="26">
        <f>H14-G14</f>
        <v>3749</v>
      </c>
      <c r="I15">
        <f>H14*I16</f>
        <v>3713.7</v>
      </c>
    </row>
    <row r="16" spans="1:13" ht="16" thickTop="1" thickBot="1" x14ac:dyDescent="0.2">
      <c r="A16" s="1"/>
      <c r="B16" s="3"/>
      <c r="C16" s="3"/>
      <c r="E16" s="57"/>
      <c r="G16" t="s">
        <v>82</v>
      </c>
      <c r="H16" s="22">
        <f>H15/G14</f>
        <v>8.1914916861494089E-2</v>
      </c>
      <c r="I16" s="21">
        <f>'Plán_working capital'!H20</f>
        <v>7.4999999999999997E-2</v>
      </c>
    </row>
    <row r="17" spans="1:9" ht="15" thickTop="1" x14ac:dyDescent="0.15">
      <c r="A17" s="7" t="s">
        <v>12</v>
      </c>
      <c r="B17" s="8">
        <v>228347</v>
      </c>
      <c r="C17" s="9">
        <v>239793</v>
      </c>
      <c r="E17" s="57"/>
    </row>
    <row r="18" spans="1:9" ht="14" x14ac:dyDescent="0.15">
      <c r="A18" s="10" t="s">
        <v>13</v>
      </c>
      <c r="B18" s="11">
        <v>102930</v>
      </c>
      <c r="C18" s="12">
        <v>102930</v>
      </c>
      <c r="E18" s="57"/>
      <c r="G18" s="49" t="s">
        <v>87</v>
      </c>
    </row>
    <row r="19" spans="1:9" ht="14" x14ac:dyDescent="0.15">
      <c r="A19" s="10" t="s">
        <v>14</v>
      </c>
      <c r="B19" s="11">
        <v>9224</v>
      </c>
      <c r="C19" s="12">
        <v>40354</v>
      </c>
      <c r="E19" s="57"/>
      <c r="G19" s="26">
        <f>B26</f>
        <v>66305</v>
      </c>
      <c r="H19" s="26">
        <f>C26</f>
        <v>66746</v>
      </c>
      <c r="I19" s="26">
        <f>I20*(E35/365)</f>
        <v>98269.173380245062</v>
      </c>
    </row>
    <row r="20" spans="1:9" ht="14" x14ac:dyDescent="0.15">
      <c r="A20" s="10" t="s">
        <v>27</v>
      </c>
      <c r="B20" s="11">
        <v>21056</v>
      </c>
      <c r="C20" s="12">
        <v>19748</v>
      </c>
      <c r="E20" s="57"/>
      <c r="G20" s="51">
        <f>B26/(B35/365)</f>
        <v>44.251585747381164</v>
      </c>
      <c r="H20" s="51">
        <f>C26/(C35/365)</f>
        <v>41.813911258487288</v>
      </c>
      <c r="I20" s="51">
        <f>I24-I11</f>
        <v>58.352624289415047</v>
      </c>
    </row>
    <row r="21" spans="1:9" ht="14" x14ac:dyDescent="0.15">
      <c r="A21" s="10" t="s">
        <v>15</v>
      </c>
      <c r="B21" s="11">
        <v>75433</v>
      </c>
      <c r="C21" s="12">
        <v>50183</v>
      </c>
      <c r="E21" s="57"/>
      <c r="H21" s="22"/>
    </row>
    <row r="22" spans="1:9" ht="14" x14ac:dyDescent="0.15">
      <c r="A22" s="10" t="s">
        <v>16</v>
      </c>
      <c r="B22" s="11">
        <v>19704</v>
      </c>
      <c r="C22" s="12">
        <v>26578</v>
      </c>
      <c r="E22" s="57"/>
      <c r="H22" s="22"/>
    </row>
    <row r="23" spans="1:9" ht="14" x14ac:dyDescent="0.15">
      <c r="A23" s="10" t="s">
        <v>17</v>
      </c>
      <c r="B23" s="11">
        <v>117295</v>
      </c>
      <c r="C23" s="12">
        <v>123364</v>
      </c>
      <c r="E23" s="57"/>
      <c r="G23" s="49" t="s">
        <v>89</v>
      </c>
    </row>
    <row r="24" spans="1:9" ht="14" x14ac:dyDescent="0.15">
      <c r="A24" s="10" t="s">
        <v>18</v>
      </c>
      <c r="B24" s="11">
        <v>0</v>
      </c>
      <c r="C24" s="12">
        <v>1713</v>
      </c>
      <c r="E24" s="57"/>
      <c r="G24" s="51">
        <f>B13/(B35/365)</f>
        <v>69.080659641654918</v>
      </c>
      <c r="H24" s="51">
        <f>C13/(C35/365)</f>
        <v>57.624588937175183</v>
      </c>
      <c r="I24" s="51">
        <f>AVERAGE(G24:H24)</f>
        <v>63.352624289415047</v>
      </c>
    </row>
    <row r="25" spans="1:9" ht="14" x14ac:dyDescent="0.15">
      <c r="A25" s="10" t="s">
        <v>19</v>
      </c>
      <c r="B25" s="11">
        <v>5223</v>
      </c>
      <c r="C25" s="12">
        <v>5389</v>
      </c>
      <c r="E25" s="57"/>
      <c r="G25" s="26">
        <f>B13</f>
        <v>103508</v>
      </c>
      <c r="H25" s="26">
        <f>C13</f>
        <v>91984</v>
      </c>
      <c r="I25" s="26">
        <f>I24*(E35/365)</f>
        <v>106689.46077750533</v>
      </c>
    </row>
    <row r="26" spans="1:9" ht="14" x14ac:dyDescent="0.15">
      <c r="A26" s="10" t="s">
        <v>20</v>
      </c>
      <c r="B26" s="11">
        <v>66305</v>
      </c>
      <c r="C26" s="12">
        <v>66746</v>
      </c>
      <c r="E26" s="59">
        <f>I19</f>
        <v>98269.173380245062</v>
      </c>
    </row>
    <row r="27" spans="1:9" ht="14" x14ac:dyDescent="0.15">
      <c r="A27" s="10" t="s">
        <v>21</v>
      </c>
      <c r="B27" s="11">
        <v>0</v>
      </c>
      <c r="C27" s="12">
        <v>0</v>
      </c>
      <c r="E27" s="57"/>
      <c r="G27" s="49" t="s">
        <v>91</v>
      </c>
    </row>
    <row r="28" spans="1:9" ht="14" x14ac:dyDescent="0.15">
      <c r="A28" s="10" t="s">
        <v>22</v>
      </c>
      <c r="B28" s="11">
        <v>45767</v>
      </c>
      <c r="C28" s="12">
        <v>49516</v>
      </c>
      <c r="E28" s="59">
        <f>I14</f>
        <v>53229.7</v>
      </c>
      <c r="G28" s="26">
        <f>B14</f>
        <v>5218</v>
      </c>
      <c r="H28" s="26">
        <f>C14</f>
        <v>11841</v>
      </c>
      <c r="I28" s="26">
        <f>I8*(E26+E28)</f>
        <v>11362.415503518379</v>
      </c>
    </row>
    <row r="29" spans="1:9" ht="15" thickBot="1" x14ac:dyDescent="0.2">
      <c r="A29" s="14" t="s">
        <v>23</v>
      </c>
      <c r="B29" s="15">
        <v>1637</v>
      </c>
      <c r="C29" s="16">
        <v>1695</v>
      </c>
      <c r="E29" s="60"/>
      <c r="G29" s="49" t="s">
        <v>93</v>
      </c>
    </row>
    <row r="30" spans="1:9" ht="15" thickTop="1" x14ac:dyDescent="0.15">
      <c r="A30" s="1"/>
      <c r="B30" s="1"/>
      <c r="C30" s="1"/>
      <c r="G30" s="51">
        <f>B35/B10</f>
        <v>2.9929895801409745</v>
      </c>
      <c r="H30" s="51">
        <f>C35/C10</f>
        <v>3.3814028530637352</v>
      </c>
      <c r="I30">
        <f>PERCENTILE('Plán_working capital'!F35:G42,0.75)</f>
        <v>3.4449999999999998</v>
      </c>
    </row>
    <row r="31" spans="1:9" ht="14" x14ac:dyDescent="0.15">
      <c r="A31" s="109"/>
      <c r="B31" s="109"/>
      <c r="C31" s="109"/>
      <c r="G31" s="26">
        <f>B10</f>
        <v>182728</v>
      </c>
      <c r="H31" s="26">
        <f>C10</f>
        <v>172306</v>
      </c>
      <c r="I31" s="26">
        <f>E35/I30</f>
        <v>178426.98984034834</v>
      </c>
    </row>
    <row r="32" spans="1:9" ht="15" thickBot="1" x14ac:dyDescent="0.2">
      <c r="A32" s="108" t="s">
        <v>37</v>
      </c>
      <c r="B32" s="108"/>
      <c r="C32" s="108"/>
      <c r="E32" s="20"/>
    </row>
    <row r="33" spans="1:12" ht="15" thickTop="1" x14ac:dyDescent="0.15">
      <c r="A33" s="2"/>
      <c r="B33" s="2"/>
      <c r="C33" s="2"/>
      <c r="E33" s="13"/>
      <c r="G33" s="107" t="s">
        <v>60</v>
      </c>
      <c r="H33" s="107"/>
      <c r="I33" s="107"/>
    </row>
    <row r="34" spans="1:12" ht="15" thickBot="1" x14ac:dyDescent="0.2">
      <c r="A34" s="17"/>
      <c r="B34" s="25" t="s">
        <v>1</v>
      </c>
      <c r="C34" s="19" t="s">
        <v>0</v>
      </c>
      <c r="E34" s="19" t="s">
        <v>34</v>
      </c>
    </row>
    <row r="35" spans="1:12" ht="15" thickTop="1" x14ac:dyDescent="0.15">
      <c r="A35" s="7" t="s">
        <v>108</v>
      </c>
      <c r="B35" s="8">
        <v>546903</v>
      </c>
      <c r="C35" s="9">
        <v>582636</v>
      </c>
      <c r="E35" s="27">
        <f>C35*(1+'Plán_P&amp;L'!H10)</f>
        <v>614680.98</v>
      </c>
      <c r="G35" t="s">
        <v>1</v>
      </c>
      <c r="H35" t="s">
        <v>0</v>
      </c>
      <c r="I35" t="s">
        <v>34</v>
      </c>
    </row>
    <row r="36" spans="1:12" ht="14" x14ac:dyDescent="0.15">
      <c r="A36" s="10" t="s">
        <v>109</v>
      </c>
      <c r="B36" s="11">
        <v>336533</v>
      </c>
      <c r="C36" s="12">
        <v>381949</v>
      </c>
      <c r="E36" s="28">
        <f>I55</f>
        <v>403595.74451790779</v>
      </c>
    </row>
    <row r="37" spans="1:12" ht="14" x14ac:dyDescent="0.15">
      <c r="A37" s="10" t="s">
        <v>110</v>
      </c>
      <c r="B37" s="11">
        <v>92137</v>
      </c>
      <c r="C37" s="12">
        <v>81581</v>
      </c>
      <c r="E37" s="29">
        <f>I38*I40/1000</f>
        <v>97809.500351092182</v>
      </c>
      <c r="G37" s="31" t="s">
        <v>35</v>
      </c>
    </row>
    <row r="38" spans="1:12" ht="14" x14ac:dyDescent="0.15">
      <c r="A38" s="10" t="s">
        <v>111</v>
      </c>
      <c r="B38" s="11">
        <v>20745</v>
      </c>
      <c r="C38" s="12">
        <v>21284</v>
      </c>
      <c r="E38" s="29">
        <f>C38*(1+'Plán_P&amp;L'!H35)</f>
        <v>22348.2</v>
      </c>
      <c r="G38" s="24">
        <f>B35*1000/'Plán_P&amp;L'!H24</f>
        <v>275.00002514157217</v>
      </c>
      <c r="H38" s="24">
        <f>C35*1000/'Plán_P&amp;L'!H25</f>
        <v>270.00001390233427</v>
      </c>
      <c r="I38">
        <v>307</v>
      </c>
    </row>
    <row r="39" spans="1:12" ht="14" x14ac:dyDescent="0.15">
      <c r="A39" s="10" t="s">
        <v>24</v>
      </c>
      <c r="B39" s="11">
        <v>82620</v>
      </c>
      <c r="C39" s="12">
        <v>90766</v>
      </c>
      <c r="E39" s="110">
        <f>I46</f>
        <v>-57370.5</v>
      </c>
      <c r="G39" s="31" t="s">
        <v>39</v>
      </c>
    </row>
    <row r="40" spans="1:12" ht="14" x14ac:dyDescent="0.15">
      <c r="A40" s="10" t="s">
        <v>25</v>
      </c>
      <c r="B40" s="11">
        <v>154796</v>
      </c>
      <c r="C40" s="12">
        <v>154511</v>
      </c>
      <c r="E40" s="111"/>
      <c r="G40" s="23">
        <f>B37*1000/G38</f>
        <v>335043.60573264369</v>
      </c>
      <c r="H40" s="23">
        <f>C37*1000/H38</f>
        <v>302151.83629401546</v>
      </c>
      <c r="I40" s="23">
        <f>AVERAGE(G40:H40)</f>
        <v>318597.72101332957</v>
      </c>
    </row>
    <row r="41" spans="1:12" ht="14" x14ac:dyDescent="0.15">
      <c r="A41" s="10" t="s">
        <v>103</v>
      </c>
      <c r="B41" s="11">
        <v>25312</v>
      </c>
      <c r="C41" s="12">
        <v>34077</v>
      </c>
      <c r="E41" s="28">
        <f>E35-E36-E37-E38+E39</f>
        <v>33557.035131000011</v>
      </c>
      <c r="F41" s="26"/>
    </row>
    <row r="42" spans="1:12" ht="14" x14ac:dyDescent="0.15">
      <c r="A42" s="10" t="s">
        <v>104</v>
      </c>
      <c r="B42" s="11">
        <v>952</v>
      </c>
      <c r="C42" s="12">
        <v>2128</v>
      </c>
      <c r="E42" s="29">
        <f>C42*(1+'Plán_P&amp;L'!H57)</f>
        <v>2447.1999999999998</v>
      </c>
      <c r="G42" s="31" t="s">
        <v>40</v>
      </c>
    </row>
    <row r="43" spans="1:12" ht="14" x14ac:dyDescent="0.15">
      <c r="A43" s="10" t="s">
        <v>105</v>
      </c>
      <c r="B43" s="11">
        <v>24360</v>
      </c>
      <c r="C43" s="12">
        <v>31949</v>
      </c>
      <c r="E43" s="29">
        <f>E35-E36-E37-E38+E39-E42</f>
        <v>31109.835131000011</v>
      </c>
      <c r="G43" s="23">
        <f>'Plán_P&amp;L'!H24</f>
        <v>1988738</v>
      </c>
      <c r="H43" s="23">
        <f>'Plán_P&amp;L'!H25</f>
        <v>2157911</v>
      </c>
      <c r="I43" s="23">
        <f>E35*1000/I38</f>
        <v>2002218.1758957654</v>
      </c>
    </row>
    <row r="44" spans="1:12" ht="14" x14ac:dyDescent="0.15">
      <c r="A44" s="10" t="s">
        <v>106</v>
      </c>
      <c r="B44" s="11">
        <v>4656</v>
      </c>
      <c r="C44" s="12">
        <v>5371</v>
      </c>
      <c r="E44" s="29">
        <f>I58*E43</f>
        <v>5588.0214285543443</v>
      </c>
    </row>
    <row r="45" spans="1:12" ht="15" thickBot="1" x14ac:dyDescent="0.2">
      <c r="A45" s="18" t="s">
        <v>107</v>
      </c>
      <c r="B45" s="15">
        <v>19704</v>
      </c>
      <c r="C45" s="16">
        <v>26578</v>
      </c>
      <c r="E45" s="30">
        <f>E43-E44</f>
        <v>25521.813702445666</v>
      </c>
      <c r="G45" s="31" t="s">
        <v>43</v>
      </c>
    </row>
    <row r="46" spans="1:12" ht="14" thickTop="1" x14ac:dyDescent="0.15">
      <c r="G46" s="26">
        <f>B39-B40</f>
        <v>-72176</v>
      </c>
      <c r="H46" s="26">
        <f>C39-C40</f>
        <v>-63745</v>
      </c>
      <c r="I46" s="26">
        <f>H46+(-'Plán_P&amp;L'!H40*'Vykazy_GAMA a.s.'!H46)</f>
        <v>-57370.5</v>
      </c>
    </row>
    <row r="48" spans="1:12" x14ac:dyDescent="0.15">
      <c r="G48" s="31" t="s">
        <v>28</v>
      </c>
      <c r="K48" s="26"/>
      <c r="L48" s="26"/>
    </row>
    <row r="49" spans="7:10" x14ac:dyDescent="0.15">
      <c r="G49" s="26">
        <f>B41+B38</f>
        <v>46057</v>
      </c>
      <c r="H49" s="26">
        <f>C41+C38</f>
        <v>55361</v>
      </c>
      <c r="I49" s="26">
        <f>I52*E35</f>
        <v>55905.235131000001</v>
      </c>
    </row>
    <row r="50" spans="7:10" x14ac:dyDescent="0.15">
      <c r="G50" s="26"/>
    </row>
    <row r="51" spans="7:10" x14ac:dyDescent="0.15">
      <c r="G51" s="31" t="s">
        <v>45</v>
      </c>
    </row>
    <row r="52" spans="7:10" x14ac:dyDescent="0.15">
      <c r="G52" s="22">
        <f>G49/B35</f>
        <v>8.4214202518545334E-2</v>
      </c>
      <c r="H52" s="22">
        <f>H49/C35</f>
        <v>9.5018158850465814E-2</v>
      </c>
      <c r="I52" s="21">
        <f>MEDIAN('Plán_P&amp;L'!F47:F54)</f>
        <v>9.0950000000000003E-2</v>
      </c>
    </row>
    <row r="54" spans="7:10" x14ac:dyDescent="0.15">
      <c r="G54" s="31" t="s">
        <v>56</v>
      </c>
    </row>
    <row r="55" spans="7:10" x14ac:dyDescent="0.15">
      <c r="G55" s="26">
        <f>B36</f>
        <v>336533</v>
      </c>
      <c r="H55" s="26">
        <f>C36</f>
        <v>381949</v>
      </c>
      <c r="I55" s="26">
        <f>E35-E37+E39-I49</f>
        <v>403595.74451790779</v>
      </c>
    </row>
    <row r="57" spans="7:10" x14ac:dyDescent="0.15">
      <c r="G57" s="31" t="s">
        <v>58</v>
      </c>
    </row>
    <row r="58" spans="7:10" x14ac:dyDescent="0.15">
      <c r="G58" s="22">
        <f>B44/B43</f>
        <v>0.19113300492610838</v>
      </c>
      <c r="H58" s="22">
        <f>C44/C43</f>
        <v>0.16811167798679144</v>
      </c>
      <c r="I58" s="21">
        <f>AVERAGE(G58:H58)</f>
        <v>0.1796223414564499</v>
      </c>
    </row>
    <row r="60" spans="7:10" x14ac:dyDescent="0.15">
      <c r="G60" t="s">
        <v>61</v>
      </c>
    </row>
    <row r="61" spans="7:10" x14ac:dyDescent="0.15">
      <c r="G61" s="22">
        <f>B45/B35</f>
        <v>3.6028326778240381E-2</v>
      </c>
      <c r="H61" s="22">
        <f>C45/C35</f>
        <v>4.5616817361096809E-2</v>
      </c>
      <c r="I61" s="44">
        <f>E45/E35</f>
        <v>4.1520422028424674E-2</v>
      </c>
      <c r="J61" s="45">
        <f>AVERAGE(G61:H61)</f>
        <v>4.0822572069668592E-2</v>
      </c>
    </row>
  </sheetData>
  <mergeCells count="6">
    <mergeCell ref="G33:I33"/>
    <mergeCell ref="A1:C1"/>
    <mergeCell ref="A32:C32"/>
    <mergeCell ref="A31:C31"/>
    <mergeCell ref="E39:E40"/>
    <mergeCell ref="G2:I2"/>
  </mergeCells>
  <pageMargins left="0.7" right="0.7" top="0.75" bottom="0.75" header="0.3" footer="0.3"/>
  <pageSetup paperSize="9" scale="98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F6C64-27AA-FA4E-B361-91C457519277}">
  <sheetPr>
    <tabColor theme="5" tint="-0.249977111117893"/>
    <pageSetUpPr fitToPage="1"/>
  </sheetPr>
  <dimension ref="A1:L41"/>
  <sheetViews>
    <sheetView zoomScaleNormal="100" workbookViewId="0">
      <selection activeCell="K17" sqref="K17"/>
    </sheetView>
  </sheetViews>
  <sheetFormatPr baseColWidth="10" defaultRowHeight="13" x14ac:dyDescent="0.15"/>
  <cols>
    <col min="10" max="11" width="12.6640625" bestFit="1" customWidth="1"/>
    <col min="12" max="12" width="12.1640625" bestFit="1" customWidth="1"/>
  </cols>
  <sheetData>
    <row r="1" spans="1:12" ht="13" customHeight="1" x14ac:dyDescent="0.15">
      <c r="A1" s="113" t="s">
        <v>112</v>
      </c>
      <c r="B1" s="113"/>
      <c r="C1" s="113"/>
      <c r="D1" s="113"/>
      <c r="E1" s="113"/>
      <c r="F1" s="113"/>
      <c r="G1" s="113"/>
      <c r="H1" s="113"/>
    </row>
    <row r="2" spans="1:12" ht="13" customHeight="1" x14ac:dyDescent="0.15">
      <c r="A2" s="73"/>
      <c r="B2" s="73"/>
      <c r="C2" s="73"/>
      <c r="D2" s="73"/>
      <c r="E2" s="73"/>
      <c r="F2" s="73"/>
      <c r="G2" s="73"/>
      <c r="H2" s="73"/>
    </row>
    <row r="3" spans="1:12" ht="9" hidden="1" customHeight="1" x14ac:dyDescent="0.15">
      <c r="A3" s="114" t="s">
        <v>113</v>
      </c>
      <c r="B3" s="114"/>
      <c r="C3" s="114"/>
      <c r="D3" s="114"/>
      <c r="E3" s="114"/>
      <c r="F3" s="114"/>
      <c r="G3" s="114"/>
      <c r="H3" s="114"/>
    </row>
    <row r="4" spans="1:12" ht="13" hidden="1" customHeight="1" x14ac:dyDescent="0.15">
      <c r="A4" s="114"/>
      <c r="B4" s="114"/>
      <c r="C4" s="114"/>
      <c r="D4" s="114"/>
      <c r="E4" s="114"/>
      <c r="F4" s="114"/>
      <c r="G4" s="114"/>
      <c r="H4" s="114"/>
    </row>
    <row r="5" spans="1:12" hidden="1" x14ac:dyDescent="0.15">
      <c r="A5" s="114"/>
      <c r="B5" s="114"/>
      <c r="C5" s="114"/>
      <c r="D5" s="114"/>
      <c r="E5" s="114"/>
      <c r="F5" s="114"/>
      <c r="G5" s="114"/>
      <c r="H5" s="114"/>
    </row>
    <row r="6" spans="1:12" x14ac:dyDescent="0.15">
      <c r="A6" s="114"/>
      <c r="B6" s="114"/>
      <c r="C6" s="114"/>
      <c r="D6" s="114"/>
      <c r="E6" s="114"/>
      <c r="F6" s="114"/>
      <c r="G6" s="114"/>
      <c r="H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</row>
    <row r="8" spans="1:12" x14ac:dyDescent="0.15">
      <c r="A8" s="114"/>
      <c r="B8" s="114"/>
      <c r="C8" s="114"/>
      <c r="D8" s="114"/>
      <c r="E8" s="114"/>
      <c r="F8" s="114"/>
      <c r="G8" s="114"/>
      <c r="H8" s="114"/>
    </row>
    <row r="9" spans="1:12" ht="3" customHeight="1" x14ac:dyDescent="0.15">
      <c r="A9" s="74"/>
      <c r="B9" s="75"/>
      <c r="C9" s="75"/>
      <c r="D9" s="75"/>
      <c r="E9" s="75"/>
      <c r="F9" s="75"/>
      <c r="G9" s="75"/>
      <c r="H9" s="75"/>
    </row>
    <row r="10" spans="1:12" ht="13" customHeight="1" x14ac:dyDescent="0.15">
      <c r="A10" s="115" t="s">
        <v>65</v>
      </c>
      <c r="B10" s="115"/>
      <c r="C10" s="115"/>
      <c r="D10" s="115"/>
      <c r="E10" s="115"/>
      <c r="F10" s="115"/>
      <c r="G10" s="115"/>
      <c r="H10" s="115"/>
    </row>
    <row r="11" spans="1:12" ht="14" thickBo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12" ht="13" customHeight="1" x14ac:dyDescent="0.15">
      <c r="A12" s="76" t="s">
        <v>66</v>
      </c>
      <c r="B12" s="116" t="s">
        <v>114</v>
      </c>
      <c r="C12" s="116"/>
      <c r="D12" s="116"/>
      <c r="E12" s="116"/>
      <c r="F12" s="116"/>
      <c r="G12" s="116"/>
      <c r="H12" s="77"/>
    </row>
    <row r="13" spans="1:12" ht="13" customHeight="1" x14ac:dyDescent="0.15">
      <c r="A13" s="78"/>
      <c r="B13" s="115"/>
      <c r="C13" s="115"/>
      <c r="D13" s="115"/>
      <c r="E13" s="115"/>
      <c r="F13" s="115"/>
      <c r="G13" s="115"/>
      <c r="H13" s="79"/>
      <c r="J13" s="26"/>
      <c r="K13" s="26"/>
      <c r="L13" s="26"/>
    </row>
    <row r="14" spans="1:12" ht="13" customHeight="1" x14ac:dyDescent="0.15">
      <c r="A14" s="78"/>
      <c r="B14" s="115"/>
      <c r="C14" s="115"/>
      <c r="D14" s="115"/>
      <c r="E14" s="115"/>
      <c r="F14" s="115"/>
      <c r="G14" s="115"/>
      <c r="H14" s="80"/>
    </row>
    <row r="15" spans="1:12" x14ac:dyDescent="0.15">
      <c r="A15" s="81"/>
      <c r="B15" s="82"/>
      <c r="H15" s="83"/>
    </row>
    <row r="16" spans="1:12" ht="13" customHeight="1" x14ac:dyDescent="0.15">
      <c r="A16" s="78" t="s">
        <v>67</v>
      </c>
      <c r="B16" s="112" t="s">
        <v>115</v>
      </c>
      <c r="C16" s="112"/>
      <c r="D16" s="112"/>
      <c r="E16" s="112"/>
      <c r="F16" s="112"/>
      <c r="G16" s="112"/>
      <c r="H16" s="84"/>
    </row>
    <row r="17" spans="1:8" x14ac:dyDescent="0.15">
      <c r="A17" s="81"/>
      <c r="B17" s="112"/>
      <c r="C17" s="112"/>
      <c r="D17" s="112"/>
      <c r="E17" s="112"/>
      <c r="F17" s="112"/>
      <c r="G17" s="112"/>
      <c r="H17" s="85"/>
    </row>
    <row r="18" spans="1:8" x14ac:dyDescent="0.15">
      <c r="A18" s="81"/>
      <c r="B18" s="112"/>
      <c r="C18" s="112"/>
      <c r="D18" s="112"/>
      <c r="E18" s="112"/>
      <c r="F18" s="112"/>
      <c r="G18" s="112"/>
      <c r="H18" s="86"/>
    </row>
    <row r="19" spans="1:8" x14ac:dyDescent="0.15">
      <c r="A19" s="81"/>
      <c r="B19" s="112"/>
      <c r="C19" s="112"/>
      <c r="D19" s="112"/>
      <c r="E19" s="112"/>
      <c r="F19" s="112"/>
      <c r="G19" s="112"/>
      <c r="H19" s="86"/>
    </row>
    <row r="20" spans="1:8" x14ac:dyDescent="0.15">
      <c r="A20" s="81"/>
      <c r="B20" s="82"/>
      <c r="C20" s="82"/>
      <c r="D20" s="82"/>
      <c r="E20" s="82"/>
      <c r="F20" s="82"/>
      <c r="G20" s="82"/>
      <c r="H20" s="84"/>
    </row>
    <row r="21" spans="1:8" ht="14" customHeight="1" x14ac:dyDescent="0.15">
      <c r="A21" s="78" t="s">
        <v>68</v>
      </c>
      <c r="B21" s="112" t="s">
        <v>116</v>
      </c>
      <c r="C21" s="112"/>
      <c r="D21" s="112"/>
      <c r="E21" s="112"/>
      <c r="F21" s="112"/>
      <c r="G21" s="112"/>
      <c r="H21" s="84"/>
    </row>
    <row r="22" spans="1:8" x14ac:dyDescent="0.15">
      <c r="A22" s="78"/>
      <c r="B22" s="112"/>
      <c r="C22" s="112"/>
      <c r="D22" s="112"/>
      <c r="E22" s="112"/>
      <c r="F22" s="112"/>
      <c r="G22" s="112"/>
      <c r="H22" s="84"/>
    </row>
    <row r="23" spans="1:8" x14ac:dyDescent="0.15">
      <c r="A23" s="81"/>
      <c r="B23" s="112"/>
      <c r="C23" s="112"/>
      <c r="D23" s="112"/>
      <c r="E23" s="112"/>
      <c r="F23" s="112"/>
      <c r="G23" s="112"/>
      <c r="H23" s="84"/>
    </row>
    <row r="24" spans="1:8" x14ac:dyDescent="0.15">
      <c r="A24" s="81"/>
      <c r="B24" s="112"/>
      <c r="C24" s="112"/>
      <c r="D24" s="112"/>
      <c r="E24" s="112"/>
      <c r="F24" s="112"/>
      <c r="G24" s="112"/>
      <c r="H24" s="84"/>
    </row>
    <row r="25" spans="1:8" x14ac:dyDescent="0.15">
      <c r="A25" s="78"/>
      <c r="B25" s="112"/>
      <c r="C25" s="112"/>
      <c r="D25" s="112"/>
      <c r="E25" s="112"/>
      <c r="F25" s="112"/>
      <c r="G25" s="112"/>
      <c r="H25" s="84"/>
    </row>
    <row r="26" spans="1:8" ht="18" customHeight="1" x14ac:dyDescent="0.15">
      <c r="A26" s="78"/>
      <c r="B26" s="87"/>
      <c r="C26" s="87"/>
      <c r="D26" s="117" t="s">
        <v>117</v>
      </c>
      <c r="E26" s="117"/>
      <c r="F26" s="117"/>
      <c r="G26" s="117"/>
      <c r="H26" s="88">
        <v>4.0999999999999996</v>
      </c>
    </row>
    <row r="27" spans="1:8" x14ac:dyDescent="0.15">
      <c r="A27" s="81"/>
      <c r="B27" s="89"/>
      <c r="C27" s="89"/>
      <c r="H27" s="84"/>
    </row>
    <row r="28" spans="1:8" ht="13" customHeight="1" x14ac:dyDescent="0.15">
      <c r="A28" s="78" t="s">
        <v>69</v>
      </c>
      <c r="B28" s="115" t="s">
        <v>118</v>
      </c>
      <c r="C28" s="115"/>
      <c r="D28" s="115"/>
      <c r="E28" s="115"/>
      <c r="F28" s="115"/>
      <c r="G28" s="115"/>
      <c r="H28" s="84"/>
    </row>
    <row r="29" spans="1:8" x14ac:dyDescent="0.15">
      <c r="A29" s="81"/>
      <c r="B29" s="115"/>
      <c r="C29" s="115"/>
      <c r="D29" s="115"/>
      <c r="E29" s="115"/>
      <c r="F29" s="115"/>
      <c r="G29" s="115"/>
      <c r="H29" s="84"/>
    </row>
    <row r="30" spans="1:8" x14ac:dyDescent="0.15">
      <c r="A30" s="81"/>
      <c r="H30" s="84"/>
    </row>
    <row r="31" spans="1:8" ht="13" customHeight="1" x14ac:dyDescent="0.15">
      <c r="A31" s="78" t="s">
        <v>70</v>
      </c>
      <c r="B31" s="115" t="s">
        <v>119</v>
      </c>
      <c r="C31" s="115"/>
      <c r="D31" s="115"/>
      <c r="E31" s="115"/>
      <c r="F31" s="115"/>
      <c r="G31" s="115"/>
      <c r="H31" s="84"/>
    </row>
    <row r="32" spans="1:8" x14ac:dyDescent="0.15">
      <c r="A32" s="81"/>
      <c r="B32" s="115"/>
      <c r="C32" s="115"/>
      <c r="D32" s="115"/>
      <c r="E32" s="115"/>
      <c r="F32" s="115"/>
      <c r="G32" s="115"/>
      <c r="H32" s="84"/>
    </row>
    <row r="33" spans="1:8" x14ac:dyDescent="0.15">
      <c r="A33" s="81"/>
      <c r="B33" s="115"/>
      <c r="C33" s="115"/>
      <c r="D33" s="115"/>
      <c r="E33" s="115"/>
      <c r="F33" s="115"/>
      <c r="G33" s="115"/>
      <c r="H33" s="84"/>
    </row>
    <row r="34" spans="1:8" x14ac:dyDescent="0.15">
      <c r="A34" s="81"/>
      <c r="B34" s="115"/>
      <c r="C34" s="115"/>
      <c r="D34" s="115"/>
      <c r="E34" s="115"/>
      <c r="F34" s="115"/>
      <c r="G34" s="115"/>
      <c r="H34" s="84"/>
    </row>
    <row r="35" spans="1:8" ht="13" customHeight="1" x14ac:dyDescent="0.15">
      <c r="A35" s="81"/>
      <c r="C35" s="112" t="s">
        <v>120</v>
      </c>
      <c r="D35" s="112"/>
      <c r="E35" s="112"/>
      <c r="F35" s="112"/>
      <c r="G35" s="112"/>
      <c r="H35" s="80">
        <v>28503</v>
      </c>
    </row>
    <row r="36" spans="1:8" ht="13" customHeight="1" x14ac:dyDescent="0.15">
      <c r="A36" s="81"/>
      <c r="C36" s="87"/>
      <c r="D36" s="87"/>
      <c r="E36" s="87"/>
      <c r="F36" s="87"/>
      <c r="G36" s="87"/>
      <c r="H36" s="80"/>
    </row>
    <row r="37" spans="1:8" ht="13" customHeight="1" x14ac:dyDescent="0.15">
      <c r="A37" s="78" t="s">
        <v>71</v>
      </c>
      <c r="B37" s="115" t="s">
        <v>121</v>
      </c>
      <c r="C37" s="115"/>
      <c r="D37" s="115"/>
      <c r="E37" s="115"/>
      <c r="F37" s="115"/>
      <c r="G37" s="115"/>
      <c r="H37" s="84"/>
    </row>
    <row r="38" spans="1:8" x14ac:dyDescent="0.15">
      <c r="A38" s="81"/>
      <c r="B38" s="115"/>
      <c r="C38" s="115"/>
      <c r="D38" s="115"/>
      <c r="E38" s="115"/>
      <c r="F38" s="115"/>
      <c r="G38" s="115"/>
      <c r="H38" s="84"/>
    </row>
    <row r="39" spans="1:8" x14ac:dyDescent="0.15">
      <c r="A39" s="81"/>
      <c r="B39" s="115"/>
      <c r="C39" s="115"/>
      <c r="D39" s="115"/>
      <c r="E39" s="115"/>
      <c r="F39" s="115"/>
      <c r="G39" s="115"/>
      <c r="H39" s="84"/>
    </row>
    <row r="40" spans="1:8" x14ac:dyDescent="0.15">
      <c r="A40" s="81"/>
      <c r="B40" s="115"/>
      <c r="C40" s="115"/>
      <c r="D40" s="115"/>
      <c r="E40" s="115"/>
      <c r="F40" s="115"/>
      <c r="G40" s="115"/>
      <c r="H40" s="84"/>
    </row>
    <row r="41" spans="1:8" ht="14" thickBot="1" x14ac:dyDescent="0.2">
      <c r="A41" s="90"/>
      <c r="B41" s="118"/>
      <c r="C41" s="118"/>
      <c r="D41" s="118"/>
      <c r="E41" s="118"/>
      <c r="F41" s="118"/>
      <c r="G41" s="118"/>
      <c r="H41" s="91"/>
    </row>
  </sheetData>
  <mergeCells count="11">
    <mergeCell ref="D26:G26"/>
    <mergeCell ref="B28:G29"/>
    <mergeCell ref="B31:G34"/>
    <mergeCell ref="C35:G35"/>
    <mergeCell ref="B37:G41"/>
    <mergeCell ref="B21:G25"/>
    <mergeCell ref="A1:H1"/>
    <mergeCell ref="A3:H8"/>
    <mergeCell ref="A10:H11"/>
    <mergeCell ref="B12:G14"/>
    <mergeCell ref="B16:G19"/>
  </mergeCells>
  <pageMargins left="0.7" right="0.7" top="0.78740157499999996" bottom="0.78740157499999996" header="0.3" footer="0.3"/>
  <pageSetup paperSize="9" scale="95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D9B27-E11A-C741-948B-12ED7FC10C25}">
  <sheetPr>
    <tabColor theme="8" tint="-0.249977111117893"/>
    <pageSetUpPr fitToPage="1"/>
  </sheetPr>
  <dimension ref="A1:L62"/>
  <sheetViews>
    <sheetView zoomScale="143" zoomScaleNormal="100" workbookViewId="0">
      <selection activeCell="J26" sqref="J26"/>
    </sheetView>
  </sheetViews>
  <sheetFormatPr baseColWidth="10" defaultRowHeight="13" x14ac:dyDescent="0.15"/>
  <cols>
    <col min="10" max="11" width="12.6640625" bestFit="1" customWidth="1"/>
    <col min="12" max="12" width="12.1640625" bestFit="1" customWidth="1"/>
  </cols>
  <sheetData>
    <row r="1" spans="1:12" ht="13" customHeight="1" x14ac:dyDescent="0.15">
      <c r="A1" s="113" t="s">
        <v>122</v>
      </c>
      <c r="B1" s="113"/>
      <c r="C1" s="113"/>
      <c r="D1" s="113"/>
      <c r="E1" s="113"/>
      <c r="F1" s="113"/>
      <c r="G1" s="113"/>
      <c r="H1" s="113"/>
    </row>
    <row r="2" spans="1:12" ht="13" customHeight="1" x14ac:dyDescent="0.15">
      <c r="A2" s="73"/>
      <c r="B2" s="73"/>
      <c r="C2" s="73"/>
      <c r="D2" s="73"/>
      <c r="E2" s="73"/>
      <c r="F2" s="73"/>
      <c r="G2" s="73"/>
      <c r="H2" s="73"/>
    </row>
    <row r="3" spans="1:12" ht="14" customHeight="1" x14ac:dyDescent="0.15">
      <c r="A3" s="114" t="s">
        <v>123</v>
      </c>
      <c r="B3" s="114"/>
      <c r="C3" s="114"/>
      <c r="D3" s="114"/>
      <c r="E3" s="114"/>
      <c r="F3" s="114"/>
      <c r="G3" s="114"/>
      <c r="H3" s="114"/>
    </row>
    <row r="4" spans="1:12" ht="13" customHeight="1" x14ac:dyDescent="0.15">
      <c r="A4" s="114"/>
      <c r="B4" s="114"/>
      <c r="C4" s="114"/>
      <c r="D4" s="114"/>
      <c r="E4" s="114"/>
      <c r="F4" s="114"/>
      <c r="G4" s="114"/>
      <c r="H4" s="114"/>
    </row>
    <row r="5" spans="1:12" x14ac:dyDescent="0.15">
      <c r="A5" s="114"/>
      <c r="B5" s="114"/>
      <c r="C5" s="114"/>
      <c r="D5" s="114"/>
      <c r="E5" s="114"/>
      <c r="F5" s="114"/>
      <c r="G5" s="114"/>
      <c r="H5" s="114"/>
    </row>
    <row r="6" spans="1:12" ht="20" customHeight="1" x14ac:dyDescent="0.15">
      <c r="A6" s="114"/>
      <c r="B6" s="114"/>
      <c r="C6" s="114"/>
      <c r="D6" s="114"/>
      <c r="E6" s="114"/>
      <c r="F6" s="114"/>
      <c r="G6" s="114"/>
      <c r="H6" s="114"/>
    </row>
    <row r="7" spans="1:12" x14ac:dyDescent="0.15">
      <c r="A7" s="114"/>
      <c r="B7" s="114"/>
      <c r="C7" s="114"/>
      <c r="D7" s="114"/>
      <c r="E7" s="114"/>
      <c r="F7" s="114"/>
      <c r="G7" s="114"/>
      <c r="H7" s="114"/>
    </row>
    <row r="8" spans="1:12" ht="15" customHeight="1" x14ac:dyDescent="0.15">
      <c r="A8" s="114"/>
      <c r="B8" s="114"/>
      <c r="C8" s="114"/>
      <c r="D8" s="114"/>
      <c r="E8" s="114"/>
      <c r="F8" s="114"/>
      <c r="G8" s="114"/>
      <c r="H8" s="114"/>
    </row>
    <row r="9" spans="1:12" ht="3" customHeight="1" x14ac:dyDescent="0.15">
      <c r="A9" s="92"/>
      <c r="B9" s="93"/>
      <c r="C9" s="93"/>
      <c r="D9" s="93"/>
      <c r="E9" s="93"/>
      <c r="F9" s="93"/>
      <c r="G9" s="93"/>
      <c r="H9" s="93"/>
    </row>
    <row r="10" spans="1:12" x14ac:dyDescent="0.15">
      <c r="A10" s="115" t="s">
        <v>65</v>
      </c>
      <c r="B10" s="115"/>
      <c r="C10" s="115"/>
      <c r="D10" s="115"/>
      <c r="E10" s="115"/>
      <c r="F10" s="115"/>
      <c r="G10" s="115"/>
      <c r="H10" s="115"/>
    </row>
    <row r="11" spans="1:12" ht="14" thickBot="1" x14ac:dyDescent="0.2"/>
    <row r="12" spans="1:12" ht="13" customHeight="1" x14ac:dyDescent="0.15">
      <c r="A12" s="94" t="s">
        <v>66</v>
      </c>
      <c r="B12" s="119" t="s">
        <v>124</v>
      </c>
      <c r="C12" s="119"/>
      <c r="D12" s="119"/>
      <c r="E12" s="119"/>
      <c r="F12" s="119"/>
      <c r="G12" s="119"/>
      <c r="H12" s="95"/>
    </row>
    <row r="13" spans="1:12" ht="13" customHeight="1" x14ac:dyDescent="0.15">
      <c r="A13" s="96"/>
      <c r="B13" s="115"/>
      <c r="C13" s="115"/>
      <c r="D13" s="115"/>
      <c r="E13" s="115"/>
      <c r="F13" s="115"/>
      <c r="G13" s="115"/>
      <c r="H13" s="97"/>
      <c r="J13" s="26"/>
      <c r="K13" s="26"/>
      <c r="L13" s="26"/>
    </row>
    <row r="14" spans="1:12" ht="13" customHeight="1" x14ac:dyDescent="0.15">
      <c r="A14" s="96"/>
      <c r="B14" s="82"/>
      <c r="D14" s="120" t="s">
        <v>125</v>
      </c>
      <c r="E14" s="120"/>
      <c r="F14" s="26">
        <v>50000</v>
      </c>
      <c r="G14" s="82" t="s">
        <v>126</v>
      </c>
      <c r="H14" s="98">
        <v>500</v>
      </c>
    </row>
    <row r="15" spans="1:12" ht="14" x14ac:dyDescent="0.15">
      <c r="A15" s="99"/>
      <c r="B15" s="82"/>
      <c r="C15" s="82"/>
      <c r="D15" s="120" t="s">
        <v>125</v>
      </c>
      <c r="E15" s="120"/>
      <c r="F15" s="26">
        <v>2500</v>
      </c>
      <c r="G15" s="82" t="s">
        <v>126</v>
      </c>
      <c r="H15" s="98">
        <v>31172</v>
      </c>
    </row>
    <row r="16" spans="1:12" x14ac:dyDescent="0.15">
      <c r="A16" s="99"/>
      <c r="B16" s="82"/>
      <c r="H16" s="100"/>
    </row>
    <row r="17" spans="1:8" ht="13" customHeight="1" x14ac:dyDescent="0.15">
      <c r="A17" s="96" t="s">
        <v>67</v>
      </c>
      <c r="B17" s="115" t="s">
        <v>127</v>
      </c>
      <c r="C17" s="115"/>
      <c r="D17" s="115"/>
      <c r="E17" s="115"/>
      <c r="F17" s="115"/>
      <c r="G17" s="115"/>
      <c r="H17" s="101"/>
    </row>
    <row r="18" spans="1:8" x14ac:dyDescent="0.15">
      <c r="A18" s="99"/>
      <c r="B18" s="115"/>
      <c r="C18" s="115"/>
      <c r="D18" s="115"/>
      <c r="E18" s="115"/>
      <c r="F18" s="115"/>
      <c r="G18" s="115"/>
      <c r="H18" s="102"/>
    </row>
    <row r="19" spans="1:8" x14ac:dyDescent="0.15">
      <c r="A19" s="99"/>
      <c r="B19" s="115"/>
      <c r="C19" s="115"/>
      <c r="D19" s="115"/>
      <c r="E19" s="115"/>
      <c r="F19" s="115"/>
      <c r="G19" s="115"/>
      <c r="H19" s="103"/>
    </row>
    <row r="20" spans="1:8" x14ac:dyDescent="0.15">
      <c r="A20" s="99"/>
      <c r="B20" s="115"/>
      <c r="C20" s="115"/>
      <c r="D20" s="115"/>
      <c r="E20" s="115"/>
      <c r="F20" s="115"/>
      <c r="G20" s="115"/>
      <c r="H20" s="103">
        <v>0.45</v>
      </c>
    </row>
    <row r="21" spans="1:8" x14ac:dyDescent="0.15">
      <c r="A21" s="99"/>
      <c r="B21" s="82"/>
      <c r="C21" s="82"/>
      <c r="D21" s="82"/>
      <c r="E21" s="82"/>
      <c r="F21" s="82"/>
      <c r="G21" s="82"/>
      <c r="H21" s="101"/>
    </row>
    <row r="22" spans="1:8" ht="14" customHeight="1" x14ac:dyDescent="0.15">
      <c r="A22" s="96" t="s">
        <v>68</v>
      </c>
      <c r="B22" s="112" t="s">
        <v>128</v>
      </c>
      <c r="C22" s="112"/>
      <c r="D22" s="112"/>
      <c r="E22" s="112"/>
      <c r="F22" s="112"/>
      <c r="G22" s="112"/>
      <c r="H22" s="101"/>
    </row>
    <row r="23" spans="1:8" x14ac:dyDescent="0.15">
      <c r="A23" s="96"/>
      <c r="B23" s="112"/>
      <c r="C23" s="112"/>
      <c r="D23" s="112"/>
      <c r="E23" s="112"/>
      <c r="F23" s="112"/>
      <c r="G23" s="112"/>
      <c r="H23" s="101"/>
    </row>
    <row r="24" spans="1:8" x14ac:dyDescent="0.15">
      <c r="A24" s="99"/>
      <c r="B24" s="112"/>
      <c r="C24" s="112"/>
      <c r="D24" s="112"/>
      <c r="E24" s="112"/>
      <c r="F24" s="112"/>
      <c r="G24" s="112"/>
      <c r="H24" s="101"/>
    </row>
    <row r="25" spans="1:8" x14ac:dyDescent="0.15">
      <c r="A25" s="99"/>
      <c r="B25" s="112"/>
      <c r="C25" s="112"/>
      <c r="D25" s="112"/>
      <c r="E25" s="112"/>
      <c r="F25" s="112"/>
      <c r="G25" s="112"/>
      <c r="H25" s="101"/>
    </row>
    <row r="26" spans="1:8" x14ac:dyDescent="0.15">
      <c r="A26" s="96"/>
      <c r="B26" s="112"/>
      <c r="C26" s="112"/>
      <c r="D26" s="112"/>
      <c r="E26" s="112"/>
      <c r="F26" s="112"/>
      <c r="G26" s="112"/>
      <c r="H26" s="101"/>
    </row>
    <row r="27" spans="1:8" x14ac:dyDescent="0.15">
      <c r="A27" s="99"/>
      <c r="B27" s="112"/>
      <c r="C27" s="112"/>
      <c r="D27" s="112"/>
      <c r="E27" s="112"/>
      <c r="F27" s="112"/>
      <c r="G27" s="112"/>
      <c r="H27" s="101"/>
    </row>
    <row r="28" spans="1:8" x14ac:dyDescent="0.15">
      <c r="A28" s="99"/>
      <c r="B28" s="112"/>
      <c r="C28" s="112"/>
      <c r="D28" s="112"/>
      <c r="E28" s="112"/>
      <c r="F28" s="112"/>
      <c r="G28" s="112"/>
      <c r="H28" s="103">
        <v>0.24</v>
      </c>
    </row>
    <row r="29" spans="1:8" x14ac:dyDescent="0.15">
      <c r="A29" s="99"/>
      <c r="B29" s="89"/>
      <c r="C29" s="89"/>
      <c r="H29" s="101"/>
    </row>
    <row r="30" spans="1:8" ht="13" customHeight="1" x14ac:dyDescent="0.15">
      <c r="A30" s="96" t="s">
        <v>69</v>
      </c>
      <c r="B30" s="115" t="s">
        <v>129</v>
      </c>
      <c r="C30" s="115"/>
      <c r="D30" s="115"/>
      <c r="E30" s="115"/>
      <c r="F30" s="115"/>
      <c r="G30" s="115"/>
      <c r="H30" s="101"/>
    </row>
    <row r="31" spans="1:8" x14ac:dyDescent="0.15">
      <c r="A31" s="99"/>
      <c r="B31" s="115"/>
      <c r="C31" s="115"/>
      <c r="D31" s="115"/>
      <c r="E31" s="115"/>
      <c r="F31" s="115"/>
      <c r="G31" s="115"/>
      <c r="H31" s="101"/>
    </row>
    <row r="32" spans="1:8" x14ac:dyDescent="0.15">
      <c r="A32" s="99"/>
      <c r="H32" s="101"/>
    </row>
    <row r="33" spans="1:8" ht="13" customHeight="1" x14ac:dyDescent="0.15">
      <c r="A33" s="96" t="s">
        <v>70</v>
      </c>
      <c r="B33" s="115" t="s">
        <v>130</v>
      </c>
      <c r="C33" s="115"/>
      <c r="D33" s="115"/>
      <c r="E33" s="115"/>
      <c r="F33" s="115"/>
      <c r="G33" s="115"/>
      <c r="H33" s="101"/>
    </row>
    <row r="34" spans="1:8" x14ac:dyDescent="0.15">
      <c r="A34" s="99"/>
      <c r="B34" s="115"/>
      <c r="C34" s="115"/>
      <c r="D34" s="115"/>
      <c r="E34" s="115"/>
      <c r="F34" s="115"/>
      <c r="G34" s="115"/>
      <c r="H34" s="101"/>
    </row>
    <row r="35" spans="1:8" x14ac:dyDescent="0.15">
      <c r="A35" s="99"/>
      <c r="B35" s="115"/>
      <c r="C35" s="115"/>
      <c r="D35" s="115"/>
      <c r="E35" s="115"/>
      <c r="F35" s="115"/>
      <c r="G35" s="115"/>
      <c r="H35" s="101"/>
    </row>
    <row r="36" spans="1:8" x14ac:dyDescent="0.15">
      <c r="A36" s="99"/>
      <c r="B36" s="115"/>
      <c r="C36" s="115"/>
      <c r="D36" s="115"/>
      <c r="E36" s="115"/>
      <c r="F36" s="115"/>
      <c r="G36" s="115"/>
      <c r="H36" s="101"/>
    </row>
    <row r="37" spans="1:8" x14ac:dyDescent="0.15">
      <c r="A37" s="99"/>
      <c r="F37" s="51"/>
      <c r="G37" s="51"/>
      <c r="H37" s="101"/>
    </row>
    <row r="38" spans="1:8" ht="13" customHeight="1" x14ac:dyDescent="0.15">
      <c r="A38" s="96" t="s">
        <v>71</v>
      </c>
      <c r="B38" s="115" t="s">
        <v>131</v>
      </c>
      <c r="C38" s="115"/>
      <c r="D38" s="115"/>
      <c r="E38" s="115"/>
      <c r="F38" s="115"/>
      <c r="G38" s="115"/>
      <c r="H38" s="101"/>
    </row>
    <row r="39" spans="1:8" x14ac:dyDescent="0.15">
      <c r="A39" s="99"/>
      <c r="B39" s="115"/>
      <c r="C39" s="115"/>
      <c r="D39" s="115"/>
      <c r="E39" s="115"/>
      <c r="F39" s="115"/>
      <c r="G39" s="115"/>
      <c r="H39" s="101"/>
    </row>
    <row r="40" spans="1:8" x14ac:dyDescent="0.15">
      <c r="A40" s="99"/>
      <c r="B40" s="115"/>
      <c r="C40" s="115"/>
      <c r="D40" s="115"/>
      <c r="E40" s="115"/>
      <c r="F40" s="115"/>
      <c r="G40" s="115"/>
      <c r="H40" s="101"/>
    </row>
    <row r="41" spans="1:8" x14ac:dyDescent="0.15">
      <c r="A41" s="99"/>
      <c r="B41" s="115"/>
      <c r="C41" s="115"/>
      <c r="D41" s="115"/>
      <c r="E41" s="115"/>
      <c r="F41" s="115"/>
      <c r="G41" s="115"/>
      <c r="H41" s="101"/>
    </row>
    <row r="42" spans="1:8" x14ac:dyDescent="0.15">
      <c r="A42" s="99"/>
      <c r="B42" s="115"/>
      <c r="C42" s="115"/>
      <c r="D42" s="115"/>
      <c r="E42" s="115"/>
      <c r="F42" s="115"/>
      <c r="G42" s="115"/>
      <c r="H42" s="101"/>
    </row>
    <row r="43" spans="1:8" x14ac:dyDescent="0.15">
      <c r="A43" s="99"/>
      <c r="B43" s="82"/>
      <c r="C43" s="82"/>
      <c r="H43" s="101"/>
    </row>
    <row r="44" spans="1:8" x14ac:dyDescent="0.15">
      <c r="A44" s="96" t="s">
        <v>72</v>
      </c>
      <c r="B44" s="115" t="s">
        <v>132</v>
      </c>
      <c r="C44" s="115"/>
      <c r="D44" s="115"/>
      <c r="E44" s="115"/>
      <c r="F44" s="115"/>
      <c r="G44" s="115"/>
      <c r="H44" s="101"/>
    </row>
    <row r="45" spans="1:8" x14ac:dyDescent="0.15">
      <c r="A45" s="99"/>
      <c r="B45" s="115"/>
      <c r="C45" s="115"/>
      <c r="D45" s="115"/>
      <c r="E45" s="115"/>
      <c r="F45" s="115"/>
      <c r="G45" s="115"/>
      <c r="H45" s="101"/>
    </row>
    <row r="46" spans="1:8" x14ac:dyDescent="0.15">
      <c r="A46" s="99"/>
      <c r="F46" s="122"/>
      <c r="G46" s="122"/>
      <c r="H46" s="101"/>
    </row>
    <row r="47" spans="1:8" x14ac:dyDescent="0.15">
      <c r="A47" s="96" t="s">
        <v>73</v>
      </c>
      <c r="B47" s="115" t="s">
        <v>133</v>
      </c>
      <c r="C47" s="115"/>
      <c r="D47" s="115"/>
      <c r="E47" s="115"/>
      <c r="F47" s="115"/>
      <c r="G47" s="115"/>
      <c r="H47" s="101"/>
    </row>
    <row r="48" spans="1:8" x14ac:dyDescent="0.15">
      <c r="A48" s="99"/>
      <c r="B48" s="115"/>
      <c r="C48" s="115"/>
      <c r="D48" s="115"/>
      <c r="E48" s="115"/>
      <c r="F48" s="115"/>
      <c r="G48" s="115"/>
      <c r="H48" s="101"/>
    </row>
    <row r="49" spans="1:10" x14ac:dyDescent="0.15">
      <c r="A49" s="99"/>
      <c r="H49" s="101"/>
    </row>
    <row r="50" spans="1:10" x14ac:dyDescent="0.15">
      <c r="A50" s="96" t="s">
        <v>74</v>
      </c>
      <c r="B50" s="115" t="s">
        <v>134</v>
      </c>
      <c r="C50" s="115"/>
      <c r="D50" s="115"/>
      <c r="E50" s="115"/>
      <c r="F50" s="115"/>
      <c r="G50" s="115"/>
      <c r="H50" s="101"/>
    </row>
    <row r="51" spans="1:10" x14ac:dyDescent="0.15">
      <c r="A51" s="99"/>
      <c r="B51" s="115"/>
      <c r="C51" s="115"/>
      <c r="D51" s="115"/>
      <c r="E51" s="115"/>
      <c r="F51" s="115"/>
      <c r="G51" s="115"/>
      <c r="H51" s="101"/>
    </row>
    <row r="52" spans="1:10" x14ac:dyDescent="0.15">
      <c r="A52" s="99"/>
      <c r="B52" s="115"/>
      <c r="C52" s="115"/>
      <c r="D52" s="115"/>
      <c r="E52" s="115"/>
      <c r="F52" s="115"/>
      <c r="G52" s="115"/>
      <c r="H52" s="101"/>
    </row>
    <row r="53" spans="1:10" x14ac:dyDescent="0.15">
      <c r="A53" s="99"/>
      <c r="B53" s="115"/>
      <c r="C53" s="115"/>
      <c r="D53" s="115"/>
      <c r="E53" s="115"/>
      <c r="F53" s="115"/>
      <c r="G53" s="115"/>
      <c r="H53" s="101"/>
    </row>
    <row r="54" spans="1:10" x14ac:dyDescent="0.15">
      <c r="A54" s="99"/>
      <c r="F54" s="123" t="s">
        <v>135</v>
      </c>
      <c r="G54" s="123"/>
      <c r="H54" s="101"/>
    </row>
    <row r="55" spans="1:10" x14ac:dyDescent="0.15">
      <c r="A55" s="99"/>
      <c r="E55" t="s">
        <v>47</v>
      </c>
      <c r="F55" s="122">
        <v>1.47</v>
      </c>
      <c r="G55" s="122"/>
      <c r="H55" s="101"/>
      <c r="J55" s="51"/>
    </row>
    <row r="56" spans="1:10" x14ac:dyDescent="0.15">
      <c r="A56" s="99"/>
      <c r="E56" t="s">
        <v>48</v>
      </c>
      <c r="F56" s="122">
        <v>2.0599999999999996</v>
      </c>
      <c r="G56" s="122"/>
      <c r="H56" s="101"/>
      <c r="J56" s="51"/>
    </row>
    <row r="57" spans="1:10" x14ac:dyDescent="0.15">
      <c r="A57" s="99"/>
      <c r="E57" t="s">
        <v>49</v>
      </c>
      <c r="F57" s="122">
        <v>1.34</v>
      </c>
      <c r="G57" s="122"/>
      <c r="H57" s="101"/>
      <c r="J57" s="51"/>
    </row>
    <row r="58" spans="1:10" x14ac:dyDescent="0.15">
      <c r="A58" s="99"/>
      <c r="E58" t="s">
        <v>50</v>
      </c>
      <c r="F58" s="122">
        <v>1.85</v>
      </c>
      <c r="G58" s="122"/>
      <c r="H58" s="101"/>
    </row>
    <row r="59" spans="1:10" x14ac:dyDescent="0.15">
      <c r="A59" s="99"/>
      <c r="E59" t="s">
        <v>51</v>
      </c>
      <c r="F59" s="122">
        <v>1.7</v>
      </c>
      <c r="G59" s="122"/>
      <c r="H59" s="101"/>
    </row>
    <row r="60" spans="1:10" x14ac:dyDescent="0.15">
      <c r="A60" s="99"/>
      <c r="E60" t="s">
        <v>52</v>
      </c>
      <c r="F60" s="122">
        <v>1.5</v>
      </c>
      <c r="G60" s="122"/>
      <c r="H60" s="101"/>
    </row>
    <row r="61" spans="1:10" x14ac:dyDescent="0.15">
      <c r="A61" s="99"/>
      <c r="E61" t="s">
        <v>53</v>
      </c>
      <c r="F61" s="122">
        <v>2.13</v>
      </c>
      <c r="G61" s="122"/>
      <c r="H61" s="101"/>
    </row>
    <row r="62" spans="1:10" ht="14" thickBot="1" x14ac:dyDescent="0.2">
      <c r="A62" s="104"/>
      <c r="B62" s="105"/>
      <c r="C62" s="105"/>
      <c r="D62" s="105"/>
      <c r="E62" s="105" t="s">
        <v>54</v>
      </c>
      <c r="F62" s="121">
        <v>2.15</v>
      </c>
      <c r="G62" s="121"/>
      <c r="H62" s="106"/>
    </row>
  </sheetData>
  <mergeCells count="24">
    <mergeCell ref="F62:G62"/>
    <mergeCell ref="F46:G46"/>
    <mergeCell ref="B47:G48"/>
    <mergeCell ref="B50:G53"/>
    <mergeCell ref="F54:G54"/>
    <mergeCell ref="F55:G55"/>
    <mergeCell ref="F56:G56"/>
    <mergeCell ref="F57:G57"/>
    <mergeCell ref="F58:G58"/>
    <mergeCell ref="F59:G59"/>
    <mergeCell ref="F60:G60"/>
    <mergeCell ref="F61:G61"/>
    <mergeCell ref="B44:G45"/>
    <mergeCell ref="A1:H1"/>
    <mergeCell ref="A3:H8"/>
    <mergeCell ref="A10:H10"/>
    <mergeCell ref="B12:G13"/>
    <mergeCell ref="D14:E14"/>
    <mergeCell ref="D15:E15"/>
    <mergeCell ref="B17:G20"/>
    <mergeCell ref="B22:G28"/>
    <mergeCell ref="B30:G31"/>
    <mergeCell ref="B33:G36"/>
    <mergeCell ref="B38:G42"/>
  </mergeCells>
  <pageMargins left="0.7" right="0.7" top="0.78740157499999996" bottom="0.78740157499999996" header="0.3" footer="0.3"/>
  <pageSetup paperSize="9" scale="91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2214F-63F1-F44E-8737-285A64D24B6C}">
  <sheetPr>
    <tabColor theme="7" tint="0.39997558519241921"/>
  </sheetPr>
  <dimension ref="A1:H61"/>
  <sheetViews>
    <sheetView topLeftCell="A27" zoomScale="130" zoomScaleNormal="130" workbookViewId="0">
      <selection activeCell="E79" sqref="E79:E80"/>
    </sheetView>
  </sheetViews>
  <sheetFormatPr baseColWidth="10" defaultColWidth="10.83203125" defaultRowHeight="13" x14ac:dyDescent="0.15"/>
  <cols>
    <col min="1" max="1" width="3.33203125" customWidth="1"/>
    <col min="3" max="3" width="8.33203125" customWidth="1"/>
    <col min="5" max="5" width="8.5" customWidth="1"/>
    <col min="7" max="7" width="12.6640625" customWidth="1"/>
    <col min="8" max="8" width="15.33203125" customWidth="1"/>
  </cols>
  <sheetData>
    <row r="1" spans="1:8" ht="24" customHeight="1" x14ac:dyDescent="0.15">
      <c r="A1" s="125" t="s">
        <v>62</v>
      </c>
      <c r="B1" s="125"/>
      <c r="C1" s="125"/>
      <c r="D1" s="125"/>
      <c r="E1" s="125"/>
      <c r="F1" s="125"/>
      <c r="G1" s="125"/>
      <c r="H1" s="125"/>
    </row>
    <row r="2" spans="1:8" ht="13" customHeight="1" x14ac:dyDescent="0.15">
      <c r="A2" s="129" t="s">
        <v>63</v>
      </c>
      <c r="B2" s="129"/>
      <c r="C2" s="129"/>
      <c r="D2" s="129"/>
      <c r="E2" s="129"/>
      <c r="F2" s="129"/>
      <c r="G2" s="129"/>
      <c r="H2" s="129"/>
    </row>
    <row r="3" spans="1:8" x14ac:dyDescent="0.15">
      <c r="A3" s="129"/>
      <c r="B3" s="129"/>
      <c r="C3" s="129"/>
      <c r="D3" s="129"/>
      <c r="E3" s="129"/>
      <c r="F3" s="129"/>
      <c r="G3" s="129"/>
      <c r="H3" s="129"/>
    </row>
    <row r="4" spans="1:8" x14ac:dyDescent="0.15">
      <c r="A4" s="129"/>
      <c r="B4" s="129"/>
      <c r="C4" s="129"/>
      <c r="D4" s="129"/>
      <c r="E4" s="129"/>
      <c r="F4" s="129"/>
      <c r="G4" s="129"/>
      <c r="H4" s="129"/>
    </row>
    <row r="5" spans="1:8" x14ac:dyDescent="0.15">
      <c r="A5" s="129"/>
      <c r="B5" s="129"/>
      <c r="C5" s="129"/>
      <c r="D5" s="129"/>
      <c r="E5" s="129"/>
      <c r="F5" s="129"/>
      <c r="G5" s="129"/>
      <c r="H5" s="129"/>
    </row>
    <row r="6" spans="1:8" x14ac:dyDescent="0.15">
      <c r="A6" s="129"/>
      <c r="B6" s="129"/>
      <c r="C6" s="129"/>
      <c r="D6" s="129"/>
      <c r="E6" s="129"/>
      <c r="F6" s="129"/>
      <c r="G6" s="129"/>
      <c r="H6" s="129"/>
    </row>
    <row r="7" spans="1:8" ht="3" customHeight="1" x14ac:dyDescent="0.15">
      <c r="A7" s="32"/>
      <c r="B7" s="33"/>
      <c r="C7" s="33"/>
      <c r="D7" s="33"/>
      <c r="E7" s="33"/>
      <c r="F7" s="33"/>
      <c r="G7" s="33"/>
      <c r="H7" s="33"/>
    </row>
    <row r="8" spans="1:8" ht="28" customHeight="1" x14ac:dyDescent="0.15">
      <c r="A8" s="115" t="s">
        <v>65</v>
      </c>
      <c r="B8" s="115"/>
      <c r="C8" s="115"/>
      <c r="D8" s="115"/>
      <c r="E8" s="115"/>
      <c r="F8" s="115"/>
      <c r="G8" s="115"/>
      <c r="H8" s="115"/>
    </row>
    <row r="9" spans="1:8" ht="14" thickBot="1" x14ac:dyDescent="0.2"/>
    <row r="10" spans="1:8" x14ac:dyDescent="0.15">
      <c r="A10" s="34" t="s">
        <v>66</v>
      </c>
      <c r="B10" s="131" t="s">
        <v>64</v>
      </c>
      <c r="C10" s="131"/>
      <c r="D10" s="131"/>
      <c r="E10" s="131"/>
      <c r="F10" s="131"/>
      <c r="G10" s="131"/>
      <c r="H10" s="53">
        <v>5.5E-2</v>
      </c>
    </row>
    <row r="11" spans="1:8" x14ac:dyDescent="0.15">
      <c r="A11" s="35"/>
      <c r="B11" s="127"/>
      <c r="C11" s="127"/>
      <c r="D11" s="127"/>
      <c r="E11" s="127"/>
      <c r="F11" s="127"/>
      <c r="G11" s="127"/>
      <c r="H11" s="54"/>
    </row>
    <row r="12" spans="1:8" x14ac:dyDescent="0.15">
      <c r="A12" s="35"/>
      <c r="B12" s="36"/>
      <c r="C12" s="36"/>
      <c r="D12" s="36"/>
      <c r="E12" s="36"/>
      <c r="F12" s="36"/>
      <c r="G12" s="36"/>
      <c r="H12" s="37"/>
    </row>
    <row r="13" spans="1:8" x14ac:dyDescent="0.15">
      <c r="A13" s="35" t="s">
        <v>67</v>
      </c>
      <c r="B13" s="127" t="s">
        <v>41</v>
      </c>
      <c r="C13" s="127"/>
      <c r="D13" s="127"/>
      <c r="E13" s="127"/>
      <c r="F13" s="127"/>
      <c r="G13" s="127"/>
      <c r="H13" s="132">
        <v>4.7500000000000001E-2</v>
      </c>
    </row>
    <row r="14" spans="1:8" x14ac:dyDescent="0.15">
      <c r="A14" s="35"/>
      <c r="B14" s="127"/>
      <c r="C14" s="127"/>
      <c r="D14" s="127"/>
      <c r="E14" s="127"/>
      <c r="F14" s="127"/>
      <c r="G14" s="127"/>
      <c r="H14" s="132"/>
    </row>
    <row r="15" spans="1:8" x14ac:dyDescent="0.15">
      <c r="A15" s="35"/>
      <c r="B15" s="36"/>
      <c r="C15" s="36"/>
      <c r="D15" s="36"/>
      <c r="E15" s="36"/>
      <c r="F15" s="36"/>
      <c r="G15" s="36"/>
      <c r="H15" s="37"/>
    </row>
    <row r="16" spans="1:8" x14ac:dyDescent="0.15">
      <c r="A16" s="35" t="s">
        <v>68</v>
      </c>
      <c r="B16" s="36" t="s">
        <v>29</v>
      </c>
      <c r="C16" s="36"/>
      <c r="D16" s="36"/>
      <c r="E16" s="36"/>
      <c r="F16" s="36"/>
      <c r="G16" s="36"/>
      <c r="H16" s="38">
        <v>0.02</v>
      </c>
    </row>
    <row r="17" spans="1:8" x14ac:dyDescent="0.15">
      <c r="A17" s="35"/>
      <c r="B17" s="36"/>
      <c r="C17" s="36"/>
      <c r="D17" s="36"/>
      <c r="E17" s="36"/>
      <c r="F17" s="36"/>
      <c r="G17" s="36"/>
      <c r="H17" s="37"/>
    </row>
    <row r="18" spans="1:8" x14ac:dyDescent="0.15">
      <c r="A18" s="35" t="s">
        <v>69</v>
      </c>
      <c r="B18" s="133" t="s">
        <v>30</v>
      </c>
      <c r="C18" s="133"/>
      <c r="D18" s="133"/>
      <c r="E18" s="133"/>
      <c r="F18" s="133"/>
      <c r="G18" s="133"/>
      <c r="H18" s="37"/>
    </row>
    <row r="19" spans="1:8" x14ac:dyDescent="0.15">
      <c r="A19" s="35"/>
      <c r="B19" s="133"/>
      <c r="C19" s="133"/>
      <c r="D19" s="133"/>
      <c r="E19" s="133"/>
      <c r="F19" s="133"/>
      <c r="G19" s="133"/>
      <c r="H19" s="37"/>
    </row>
    <row r="20" spans="1:8" x14ac:dyDescent="0.15">
      <c r="A20" s="35"/>
      <c r="B20" s="133"/>
      <c r="C20" s="133"/>
      <c r="D20" s="133"/>
      <c r="E20" s="133"/>
      <c r="F20" s="133"/>
      <c r="G20" s="133"/>
      <c r="H20" s="37"/>
    </row>
    <row r="21" spans="1:8" x14ac:dyDescent="0.15">
      <c r="A21" s="35"/>
      <c r="B21" s="36"/>
      <c r="C21" s="36"/>
      <c r="D21" s="36"/>
      <c r="E21" s="36"/>
      <c r="F21" s="36"/>
      <c r="G21" s="36"/>
      <c r="H21" s="37"/>
    </row>
    <row r="22" spans="1:8" x14ac:dyDescent="0.15">
      <c r="A22" s="35"/>
      <c r="B22" s="127" t="s">
        <v>31</v>
      </c>
      <c r="C22" s="127"/>
      <c r="D22" s="127"/>
      <c r="E22" s="127"/>
      <c r="F22" s="127"/>
      <c r="G22" s="127"/>
      <c r="H22" s="37"/>
    </row>
    <row r="23" spans="1:8" x14ac:dyDescent="0.15">
      <c r="A23" s="35" t="s">
        <v>70</v>
      </c>
      <c r="B23" s="127"/>
      <c r="C23" s="127"/>
      <c r="D23" s="127"/>
      <c r="E23" s="127"/>
      <c r="F23" s="127"/>
      <c r="G23" s="127"/>
      <c r="H23" s="37"/>
    </row>
    <row r="24" spans="1:8" x14ac:dyDescent="0.15">
      <c r="A24" s="35"/>
      <c r="B24" s="36"/>
      <c r="C24" s="36"/>
      <c r="D24" s="36"/>
      <c r="E24" s="36" t="s">
        <v>32</v>
      </c>
      <c r="F24" s="36"/>
      <c r="G24" s="36"/>
      <c r="H24" s="39">
        <v>1988738</v>
      </c>
    </row>
    <row r="25" spans="1:8" x14ac:dyDescent="0.15">
      <c r="A25" s="35"/>
      <c r="B25" s="36"/>
      <c r="C25" s="36"/>
      <c r="D25" s="36"/>
      <c r="E25" s="36" t="s">
        <v>33</v>
      </c>
      <c r="F25" s="36"/>
      <c r="G25" s="36"/>
      <c r="H25" s="39">
        <v>2157911</v>
      </c>
    </row>
    <row r="26" spans="1:8" x14ac:dyDescent="0.15">
      <c r="A26" s="35"/>
      <c r="B26" s="36"/>
      <c r="C26" s="36"/>
      <c r="D26" s="36"/>
      <c r="E26" s="36"/>
      <c r="F26" s="36"/>
      <c r="G26" s="36"/>
      <c r="H26" s="37"/>
    </row>
    <row r="27" spans="1:8" x14ac:dyDescent="0.15">
      <c r="A27" s="35" t="s">
        <v>71</v>
      </c>
      <c r="B27" s="127" t="s">
        <v>38</v>
      </c>
      <c r="C27" s="127"/>
      <c r="D27" s="127"/>
      <c r="E27" s="127"/>
      <c r="F27" s="127"/>
      <c r="G27" s="127"/>
      <c r="H27" s="37"/>
    </row>
    <row r="28" spans="1:8" x14ac:dyDescent="0.15">
      <c r="A28" s="35"/>
      <c r="B28" s="127"/>
      <c r="C28" s="127"/>
      <c r="D28" s="127"/>
      <c r="E28" s="127"/>
      <c r="F28" s="127"/>
      <c r="G28" s="127"/>
      <c r="H28" s="37">
        <v>307</v>
      </c>
    </row>
    <row r="29" spans="1:8" x14ac:dyDescent="0.15">
      <c r="A29" s="35"/>
      <c r="B29" s="36"/>
      <c r="C29" s="36"/>
      <c r="D29" s="36"/>
      <c r="E29" s="36"/>
      <c r="F29" s="36"/>
      <c r="G29" s="36"/>
      <c r="H29" s="37"/>
    </row>
    <row r="30" spans="1:8" ht="13" customHeight="1" x14ac:dyDescent="0.15">
      <c r="A30" s="35" t="s">
        <v>72</v>
      </c>
      <c r="B30" s="127" t="s">
        <v>78</v>
      </c>
      <c r="C30" s="127"/>
      <c r="D30" s="127"/>
      <c r="E30" s="127"/>
      <c r="F30" s="127"/>
      <c r="G30" s="127"/>
      <c r="H30" s="37"/>
    </row>
    <row r="31" spans="1:8" x14ac:dyDescent="0.15">
      <c r="A31" s="35"/>
      <c r="B31" s="127"/>
      <c r="C31" s="127"/>
      <c r="D31" s="127"/>
      <c r="E31" s="127"/>
      <c r="F31" s="127"/>
      <c r="G31" s="127"/>
      <c r="H31" s="37"/>
    </row>
    <row r="32" spans="1:8" x14ac:dyDescent="0.15">
      <c r="A32" s="35"/>
      <c r="B32" s="127"/>
      <c r="C32" s="127"/>
      <c r="D32" s="127"/>
      <c r="E32" s="127"/>
      <c r="F32" s="127"/>
      <c r="G32" s="127"/>
      <c r="H32" s="37"/>
    </row>
    <row r="33" spans="1:8" x14ac:dyDescent="0.15">
      <c r="A33" s="35"/>
      <c r="B33" s="127"/>
      <c r="C33" s="127"/>
      <c r="D33" s="127"/>
      <c r="E33" s="127"/>
      <c r="F33" s="127"/>
      <c r="G33" s="127"/>
      <c r="H33" s="37"/>
    </row>
    <row r="34" spans="1:8" x14ac:dyDescent="0.15">
      <c r="A34" s="35"/>
      <c r="B34" s="36"/>
      <c r="C34" s="36"/>
      <c r="D34" s="36"/>
      <c r="E34" s="36"/>
      <c r="F34" s="36"/>
      <c r="G34" s="36"/>
      <c r="H34" s="37"/>
    </row>
    <row r="35" spans="1:8" x14ac:dyDescent="0.15">
      <c r="A35" s="35" t="s">
        <v>73</v>
      </c>
      <c r="B35" s="127" t="s">
        <v>42</v>
      </c>
      <c r="C35" s="127"/>
      <c r="D35" s="127"/>
      <c r="E35" s="127"/>
      <c r="F35" s="127"/>
      <c r="G35" s="127"/>
      <c r="H35" s="130">
        <v>0.05</v>
      </c>
    </row>
    <row r="36" spans="1:8" x14ac:dyDescent="0.15">
      <c r="A36" s="35"/>
      <c r="B36" s="127"/>
      <c r="C36" s="127"/>
      <c r="D36" s="127"/>
      <c r="E36" s="127"/>
      <c r="F36" s="127"/>
      <c r="G36" s="127"/>
      <c r="H36" s="130"/>
    </row>
    <row r="37" spans="1:8" x14ac:dyDescent="0.15">
      <c r="A37" s="35"/>
      <c r="B37" s="36"/>
      <c r="C37" s="36"/>
      <c r="D37" s="36"/>
      <c r="E37" s="36"/>
      <c r="F37" s="36"/>
      <c r="G37" s="36"/>
      <c r="H37" s="37"/>
    </row>
    <row r="38" spans="1:8" ht="13" customHeight="1" x14ac:dyDescent="0.15">
      <c r="A38" s="35" t="s">
        <v>74</v>
      </c>
      <c r="B38" s="127" t="s">
        <v>44</v>
      </c>
      <c r="C38" s="127"/>
      <c r="D38" s="127"/>
      <c r="E38" s="127"/>
      <c r="F38" s="127"/>
      <c r="G38" s="127"/>
      <c r="H38" s="37"/>
    </row>
    <row r="39" spans="1:8" x14ac:dyDescent="0.15">
      <c r="A39" s="35"/>
      <c r="B39" s="127"/>
      <c r="C39" s="127"/>
      <c r="D39" s="127"/>
      <c r="E39" s="127"/>
      <c r="F39" s="127"/>
      <c r="G39" s="127"/>
      <c r="H39" s="37"/>
    </row>
    <row r="40" spans="1:8" x14ac:dyDescent="0.15">
      <c r="A40" s="35"/>
      <c r="B40" s="127"/>
      <c r="C40" s="127"/>
      <c r="D40" s="127"/>
      <c r="E40" s="127"/>
      <c r="F40" s="127"/>
      <c r="G40" s="127"/>
      <c r="H40" s="40">
        <v>0.1</v>
      </c>
    </row>
    <row r="41" spans="1:8" x14ac:dyDescent="0.15">
      <c r="A41" s="35"/>
      <c r="B41" s="36"/>
      <c r="C41" s="36"/>
      <c r="D41" s="36"/>
      <c r="E41" s="36"/>
      <c r="F41" s="36"/>
      <c r="G41" s="36"/>
      <c r="H41" s="37"/>
    </row>
    <row r="42" spans="1:8" ht="13" customHeight="1" x14ac:dyDescent="0.15">
      <c r="A42" s="35" t="s">
        <v>75</v>
      </c>
      <c r="B42" s="127" t="s">
        <v>46</v>
      </c>
      <c r="C42" s="127"/>
      <c r="D42" s="127"/>
      <c r="E42" s="127"/>
      <c r="F42" s="127"/>
      <c r="G42" s="127"/>
      <c r="H42" s="37"/>
    </row>
    <row r="43" spans="1:8" x14ac:dyDescent="0.15">
      <c r="A43" s="35"/>
      <c r="B43" s="127"/>
      <c r="C43" s="127"/>
      <c r="D43" s="127"/>
      <c r="E43" s="127"/>
      <c r="F43" s="127"/>
      <c r="G43" s="127"/>
      <c r="H43" s="37"/>
    </row>
    <row r="44" spans="1:8" x14ac:dyDescent="0.15">
      <c r="A44" s="35"/>
      <c r="B44" s="127"/>
      <c r="C44" s="127"/>
      <c r="D44" s="127"/>
      <c r="E44" s="127"/>
      <c r="F44" s="127"/>
      <c r="G44" s="127"/>
      <c r="H44" s="37"/>
    </row>
    <row r="45" spans="1:8" x14ac:dyDescent="0.15">
      <c r="A45" s="35"/>
      <c r="B45" s="127"/>
      <c r="C45" s="127"/>
      <c r="D45" s="127"/>
      <c r="E45" s="127"/>
      <c r="F45" s="127"/>
      <c r="G45" s="127"/>
      <c r="H45" s="37"/>
    </row>
    <row r="46" spans="1:8" x14ac:dyDescent="0.15">
      <c r="A46" s="35"/>
      <c r="B46" s="36"/>
      <c r="C46" s="36"/>
      <c r="D46" s="36"/>
      <c r="E46" s="36"/>
      <c r="F46" s="126" t="s">
        <v>55</v>
      </c>
      <c r="G46" s="126"/>
      <c r="H46" s="37"/>
    </row>
    <row r="47" spans="1:8" x14ac:dyDescent="0.15">
      <c r="A47" s="35"/>
      <c r="B47" s="36"/>
      <c r="C47" s="36"/>
      <c r="D47" s="36"/>
      <c r="E47" s="36" t="s">
        <v>47</v>
      </c>
      <c r="F47" s="124">
        <v>5.7599999999999998E-2</v>
      </c>
      <c r="G47" s="124"/>
      <c r="H47" s="37"/>
    </row>
    <row r="48" spans="1:8" x14ac:dyDescent="0.15">
      <c r="A48" s="35"/>
      <c r="B48" s="36"/>
      <c r="C48" s="36"/>
      <c r="D48" s="36"/>
      <c r="E48" s="36" t="s">
        <v>48</v>
      </c>
      <c r="F48" s="124">
        <v>0.123</v>
      </c>
      <c r="G48" s="124"/>
      <c r="H48" s="37"/>
    </row>
    <row r="49" spans="1:8" x14ac:dyDescent="0.15">
      <c r="A49" s="35"/>
      <c r="B49" s="36"/>
      <c r="C49" s="36"/>
      <c r="D49" s="36"/>
      <c r="E49" s="36" t="s">
        <v>49</v>
      </c>
      <c r="F49" s="124">
        <v>0.1075</v>
      </c>
      <c r="G49" s="124"/>
      <c r="H49" s="37"/>
    </row>
    <row r="50" spans="1:8" x14ac:dyDescent="0.15">
      <c r="A50" s="35"/>
      <c r="B50" s="36"/>
      <c r="C50" s="36"/>
      <c r="D50" s="36"/>
      <c r="E50" s="36" t="s">
        <v>50</v>
      </c>
      <c r="F50" s="124">
        <v>7.3200000000000001E-2</v>
      </c>
      <c r="G50" s="124"/>
      <c r="H50" s="37"/>
    </row>
    <row r="51" spans="1:8" x14ac:dyDescent="0.15">
      <c r="A51" s="35"/>
      <c r="B51" s="36"/>
      <c r="C51" s="36"/>
      <c r="D51" s="36"/>
      <c r="E51" s="36" t="s">
        <v>51</v>
      </c>
      <c r="F51" s="124">
        <v>9.5000000000000001E-2</v>
      </c>
      <c r="G51" s="124"/>
      <c r="H51" s="37"/>
    </row>
    <row r="52" spans="1:8" x14ac:dyDescent="0.15">
      <c r="A52" s="35"/>
      <c r="B52" s="36"/>
      <c r="C52" s="36"/>
      <c r="D52" s="36"/>
      <c r="E52" s="36" t="s">
        <v>52</v>
      </c>
      <c r="F52" s="124">
        <v>8.6900000000000005E-2</v>
      </c>
      <c r="G52" s="124"/>
      <c r="H52" s="37"/>
    </row>
    <row r="53" spans="1:8" x14ac:dyDescent="0.15">
      <c r="A53" s="35"/>
      <c r="B53" s="36"/>
      <c r="C53" s="36"/>
      <c r="D53" s="36"/>
      <c r="E53" s="36" t="s">
        <v>53</v>
      </c>
      <c r="F53" s="124">
        <v>0.1203</v>
      </c>
      <c r="G53" s="124"/>
      <c r="H53" s="37"/>
    </row>
    <row r="54" spans="1:8" x14ac:dyDescent="0.15">
      <c r="A54" s="35"/>
      <c r="B54" s="36"/>
      <c r="C54" s="36"/>
      <c r="D54" s="36"/>
      <c r="E54" s="36" t="s">
        <v>54</v>
      </c>
      <c r="F54" s="124">
        <v>5.9499999999999997E-2</v>
      </c>
      <c r="G54" s="124"/>
      <c r="H54" s="37"/>
    </row>
    <row r="55" spans="1:8" x14ac:dyDescent="0.15">
      <c r="A55" s="35"/>
      <c r="B55" s="36"/>
      <c r="C55" s="36"/>
      <c r="D55" s="36"/>
      <c r="E55" s="36"/>
      <c r="F55" s="36"/>
      <c r="G55" s="36"/>
      <c r="H55" s="37"/>
    </row>
    <row r="56" spans="1:8" x14ac:dyDescent="0.15">
      <c r="A56" s="35" t="s">
        <v>76</v>
      </c>
      <c r="B56" s="127" t="s">
        <v>57</v>
      </c>
      <c r="C56" s="127"/>
      <c r="D56" s="127"/>
      <c r="E56" s="127"/>
      <c r="F56" s="127"/>
      <c r="G56" s="127"/>
      <c r="H56" s="37"/>
    </row>
    <row r="57" spans="1:8" x14ac:dyDescent="0.15">
      <c r="A57" s="35"/>
      <c r="B57" s="127"/>
      <c r="C57" s="127"/>
      <c r="D57" s="127"/>
      <c r="E57" s="127"/>
      <c r="F57" s="127"/>
      <c r="G57" s="127"/>
      <c r="H57" s="40">
        <v>0.15</v>
      </c>
    </row>
    <row r="58" spans="1:8" x14ac:dyDescent="0.15">
      <c r="A58" s="35"/>
      <c r="B58" s="36"/>
      <c r="C58" s="36"/>
      <c r="D58" s="36"/>
      <c r="E58" s="36"/>
      <c r="F58" s="36"/>
      <c r="G58" s="36"/>
      <c r="H58" s="37"/>
    </row>
    <row r="59" spans="1:8" x14ac:dyDescent="0.15">
      <c r="A59" s="35" t="s">
        <v>77</v>
      </c>
      <c r="B59" s="127" t="s">
        <v>59</v>
      </c>
      <c r="C59" s="127"/>
      <c r="D59" s="127"/>
      <c r="E59" s="127"/>
      <c r="F59" s="127"/>
      <c r="G59" s="127"/>
      <c r="H59" s="37"/>
    </row>
    <row r="60" spans="1:8" x14ac:dyDescent="0.15">
      <c r="A60" s="41"/>
      <c r="B60" s="127"/>
      <c r="C60" s="127"/>
      <c r="D60" s="127"/>
      <c r="E60" s="127"/>
      <c r="F60" s="127"/>
      <c r="G60" s="127"/>
      <c r="H60" s="37"/>
    </row>
    <row r="61" spans="1:8" ht="14" thickBot="1" x14ac:dyDescent="0.2">
      <c r="A61" s="42"/>
      <c r="B61" s="128"/>
      <c r="C61" s="128"/>
      <c r="D61" s="128"/>
      <c r="E61" s="128"/>
      <c r="F61" s="128"/>
      <c r="G61" s="128"/>
      <c r="H61" s="43"/>
    </row>
  </sheetData>
  <mergeCells count="25">
    <mergeCell ref="B56:G57"/>
    <mergeCell ref="B59:G61"/>
    <mergeCell ref="A8:H8"/>
    <mergeCell ref="A2:H6"/>
    <mergeCell ref="F51:G51"/>
    <mergeCell ref="F52:G52"/>
    <mergeCell ref="B27:G28"/>
    <mergeCell ref="B30:G33"/>
    <mergeCell ref="B35:G36"/>
    <mergeCell ref="H35:H36"/>
    <mergeCell ref="B38:G40"/>
    <mergeCell ref="B10:G11"/>
    <mergeCell ref="B13:G14"/>
    <mergeCell ref="H13:H14"/>
    <mergeCell ref="B18:G20"/>
    <mergeCell ref="F53:G53"/>
    <mergeCell ref="F54:G54"/>
    <mergeCell ref="A1:H1"/>
    <mergeCell ref="F46:G46"/>
    <mergeCell ref="F47:G47"/>
    <mergeCell ref="F48:G48"/>
    <mergeCell ref="F49:G49"/>
    <mergeCell ref="F50:G50"/>
    <mergeCell ref="B42:G45"/>
    <mergeCell ref="B22:G23"/>
  </mergeCells>
  <pageMargins left="0.7" right="0.7" top="0.78740157499999996" bottom="0.78740157499999996" header="0.3" footer="0.3"/>
  <pageSetup paperSize="9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CC09C-B7F4-F949-9F87-4C7E613DD4CE}">
  <sheetPr>
    <tabColor rgb="FF7030A0"/>
    <pageSetUpPr fitToPage="1"/>
  </sheetPr>
  <dimension ref="A1:H54"/>
  <sheetViews>
    <sheetView zoomScale="120" zoomScaleNormal="120" workbookViewId="0">
      <selection activeCell="I3" sqref="I3"/>
    </sheetView>
  </sheetViews>
  <sheetFormatPr baseColWidth="10" defaultColWidth="10.83203125" defaultRowHeight="13" x14ac:dyDescent="0.15"/>
  <cols>
    <col min="1" max="1" width="10.6640625" customWidth="1"/>
    <col min="4" max="6" width="13" customWidth="1"/>
    <col min="7" max="7" width="10" customWidth="1"/>
  </cols>
  <sheetData>
    <row r="1" spans="1:8" ht="13" customHeight="1" x14ac:dyDescent="0.15">
      <c r="A1" s="136" t="s">
        <v>101</v>
      </c>
      <c r="B1" s="136"/>
      <c r="C1" s="136"/>
      <c r="D1" s="136"/>
      <c r="E1" s="136"/>
      <c r="F1" s="136"/>
      <c r="G1" s="136"/>
      <c r="H1" s="136"/>
    </row>
    <row r="2" spans="1:8" ht="13" customHeight="1" x14ac:dyDescent="0.15">
      <c r="A2" s="136"/>
      <c r="B2" s="136"/>
      <c r="C2" s="136"/>
      <c r="D2" s="136"/>
      <c r="E2" s="136"/>
      <c r="F2" s="136"/>
      <c r="G2" s="136"/>
      <c r="H2" s="136"/>
    </row>
    <row r="3" spans="1:8" ht="14" customHeight="1" x14ac:dyDescent="0.15">
      <c r="A3" s="136"/>
      <c r="B3" s="136"/>
      <c r="C3" s="136"/>
      <c r="D3" s="136"/>
      <c r="E3" s="136"/>
      <c r="F3" s="136"/>
      <c r="G3" s="136"/>
      <c r="H3" s="136"/>
    </row>
    <row r="4" spans="1:8" ht="14" x14ac:dyDescent="0.15">
      <c r="A4" s="72"/>
      <c r="B4" s="72"/>
      <c r="C4" s="72"/>
      <c r="D4" s="72"/>
      <c r="E4" s="72"/>
      <c r="F4" s="72"/>
      <c r="G4" s="72"/>
      <c r="H4" s="72"/>
    </row>
    <row r="5" spans="1:8" ht="12" customHeight="1" x14ac:dyDescent="0.15">
      <c r="A5" s="129" t="s">
        <v>102</v>
      </c>
      <c r="B5" s="129"/>
      <c r="C5" s="129"/>
      <c r="D5" s="129"/>
      <c r="E5" s="129"/>
      <c r="F5" s="129"/>
      <c r="G5" s="129"/>
      <c r="H5" s="129"/>
    </row>
    <row r="6" spans="1:8" hidden="1" x14ac:dyDescent="0.15">
      <c r="A6" s="129"/>
      <c r="B6" s="129"/>
      <c r="C6" s="129"/>
      <c r="D6" s="129"/>
      <c r="E6" s="129"/>
      <c r="F6" s="129"/>
      <c r="G6" s="129"/>
      <c r="H6" s="129"/>
    </row>
    <row r="7" spans="1:8" x14ac:dyDescent="0.15">
      <c r="A7" s="129"/>
      <c r="B7" s="129"/>
      <c r="C7" s="129"/>
      <c r="D7" s="129"/>
      <c r="E7" s="129"/>
      <c r="F7" s="129"/>
      <c r="G7" s="129"/>
      <c r="H7" s="129"/>
    </row>
    <row r="8" spans="1:8" x14ac:dyDescent="0.15">
      <c r="A8" s="129"/>
      <c r="B8" s="129"/>
      <c r="C8" s="129"/>
      <c r="D8" s="129"/>
      <c r="E8" s="129"/>
      <c r="F8" s="129"/>
      <c r="G8" s="129"/>
      <c r="H8" s="129"/>
    </row>
    <row r="9" spans="1:8" x14ac:dyDescent="0.15">
      <c r="A9" s="129"/>
      <c r="B9" s="129"/>
      <c r="C9" s="129"/>
      <c r="D9" s="129"/>
      <c r="E9" s="129"/>
      <c r="F9" s="129"/>
      <c r="G9" s="129"/>
      <c r="H9" s="129"/>
    </row>
    <row r="10" spans="1:8" ht="3" customHeight="1" x14ac:dyDescent="0.15">
      <c r="A10" s="47"/>
      <c r="B10" s="48"/>
      <c r="C10" s="48"/>
      <c r="D10" s="48"/>
      <c r="E10" s="48"/>
      <c r="F10" s="48"/>
      <c r="G10" s="48"/>
      <c r="H10" s="48"/>
    </row>
    <row r="11" spans="1:8" x14ac:dyDescent="0.15">
      <c r="A11" s="115" t="s">
        <v>65</v>
      </c>
      <c r="B11" s="115"/>
      <c r="C11" s="115"/>
      <c r="D11" s="115"/>
      <c r="E11" s="115"/>
      <c r="F11" s="115"/>
      <c r="G11" s="115"/>
      <c r="H11" s="115"/>
    </row>
    <row r="12" spans="1:8" ht="14" thickBot="1" x14ac:dyDescent="0.2"/>
    <row r="13" spans="1:8" ht="13" customHeight="1" x14ac:dyDescent="0.15">
      <c r="A13" s="61" t="s">
        <v>66</v>
      </c>
      <c r="B13" s="137" t="s">
        <v>90</v>
      </c>
      <c r="C13" s="137"/>
      <c r="D13" s="137"/>
      <c r="E13" s="137"/>
      <c r="F13" s="137"/>
      <c r="G13" s="137"/>
      <c r="H13" s="138"/>
    </row>
    <row r="14" spans="1:8" x14ac:dyDescent="0.15">
      <c r="A14" s="62"/>
      <c r="B14" s="127"/>
      <c r="C14" s="127"/>
      <c r="D14" s="127"/>
      <c r="E14" s="127"/>
      <c r="F14" s="127"/>
      <c r="G14" s="127"/>
      <c r="H14" s="139"/>
    </row>
    <row r="15" spans="1:8" x14ac:dyDescent="0.15">
      <c r="A15" s="62"/>
      <c r="B15" s="127"/>
      <c r="C15" s="127"/>
      <c r="D15" s="127"/>
      <c r="E15" s="127"/>
      <c r="F15" s="127"/>
      <c r="G15" s="127"/>
      <c r="H15" s="139"/>
    </row>
    <row r="16" spans="1:8" x14ac:dyDescent="0.15">
      <c r="A16" s="63"/>
      <c r="B16" s="52"/>
      <c r="C16" s="52"/>
      <c r="D16" s="52"/>
      <c r="E16" s="52"/>
      <c r="F16" s="52"/>
      <c r="G16" s="52"/>
      <c r="H16" s="64"/>
    </row>
    <row r="17" spans="1:8" ht="14" customHeight="1" x14ac:dyDescent="0.15">
      <c r="A17" s="62" t="s">
        <v>67</v>
      </c>
      <c r="B17" s="127" t="s">
        <v>94</v>
      </c>
      <c r="C17" s="127"/>
      <c r="D17" s="127"/>
      <c r="E17" s="127"/>
      <c r="F17" s="127"/>
      <c r="G17" s="127"/>
      <c r="H17" s="64"/>
    </row>
    <row r="18" spans="1:8" x14ac:dyDescent="0.15">
      <c r="A18" s="62"/>
      <c r="B18" s="127"/>
      <c r="C18" s="127"/>
      <c r="D18" s="127"/>
      <c r="E18" s="127"/>
      <c r="F18" s="127"/>
      <c r="G18" s="127"/>
      <c r="H18" s="65"/>
    </row>
    <row r="19" spans="1:8" x14ac:dyDescent="0.15">
      <c r="A19" s="63"/>
      <c r="B19" s="127"/>
      <c r="C19" s="127"/>
      <c r="D19" s="127"/>
      <c r="E19" s="127"/>
      <c r="F19" s="127"/>
      <c r="G19" s="127"/>
      <c r="H19" s="66"/>
    </row>
    <row r="20" spans="1:8" x14ac:dyDescent="0.15">
      <c r="A20" s="63"/>
      <c r="B20" s="127"/>
      <c r="C20" s="127"/>
      <c r="D20" s="127"/>
      <c r="E20" s="127"/>
      <c r="F20" s="127"/>
      <c r="G20" s="127"/>
      <c r="H20" s="67">
        <v>7.4999999999999997E-2</v>
      </c>
    </row>
    <row r="21" spans="1:8" x14ac:dyDescent="0.15">
      <c r="A21" s="63"/>
      <c r="B21" s="55"/>
      <c r="C21" s="55"/>
      <c r="D21" s="55"/>
      <c r="E21" s="55"/>
      <c r="F21" s="55"/>
      <c r="G21" s="55"/>
      <c r="H21" s="65"/>
    </row>
    <row r="22" spans="1:8" ht="14" customHeight="1" x14ac:dyDescent="0.15">
      <c r="A22" s="62" t="s">
        <v>68</v>
      </c>
      <c r="B22" s="133" t="s">
        <v>85</v>
      </c>
      <c r="C22" s="133"/>
      <c r="D22" s="133"/>
      <c r="E22" s="133"/>
      <c r="F22" s="133"/>
      <c r="G22" s="133"/>
      <c r="H22" s="65"/>
    </row>
    <row r="23" spans="1:8" x14ac:dyDescent="0.15">
      <c r="A23" s="62"/>
      <c r="B23" s="133"/>
      <c r="C23" s="133"/>
      <c r="D23" s="133"/>
      <c r="E23" s="133"/>
      <c r="F23" s="133"/>
      <c r="G23" s="133"/>
      <c r="H23" s="65"/>
    </row>
    <row r="24" spans="1:8" x14ac:dyDescent="0.15">
      <c r="A24" s="62"/>
      <c r="B24" s="133"/>
      <c r="C24" s="133"/>
      <c r="D24" s="133"/>
      <c r="E24" s="133"/>
      <c r="F24" s="133"/>
      <c r="G24" s="133"/>
      <c r="H24" s="65"/>
    </row>
    <row r="25" spans="1:8" x14ac:dyDescent="0.15">
      <c r="A25" s="63"/>
      <c r="B25" s="133"/>
      <c r="C25" s="133"/>
      <c r="D25" s="133"/>
      <c r="E25" s="133"/>
      <c r="F25" s="133"/>
      <c r="G25" s="133"/>
      <c r="H25" s="65">
        <v>7.4999999999999997E-2</v>
      </c>
    </row>
    <row r="26" spans="1:8" x14ac:dyDescent="0.15">
      <c r="A26" s="63"/>
      <c r="B26" s="36"/>
      <c r="C26" s="36"/>
      <c r="D26" s="36"/>
      <c r="E26" s="36"/>
      <c r="F26" s="36"/>
      <c r="G26" s="36"/>
      <c r="H26" s="65"/>
    </row>
    <row r="27" spans="1:8" ht="13" customHeight="1" x14ac:dyDescent="0.15">
      <c r="A27" s="62" t="s">
        <v>69</v>
      </c>
      <c r="B27" s="127" t="s">
        <v>88</v>
      </c>
      <c r="C27" s="127"/>
      <c r="D27" s="127"/>
      <c r="E27" s="127"/>
      <c r="F27" s="127"/>
      <c r="G27" s="127"/>
      <c r="H27" s="65"/>
    </row>
    <row r="28" spans="1:8" x14ac:dyDescent="0.15">
      <c r="A28" s="63"/>
      <c r="B28" s="127"/>
      <c r="C28" s="127"/>
      <c r="D28" s="127"/>
      <c r="E28" s="127"/>
      <c r="F28" s="127"/>
      <c r="G28" s="127"/>
      <c r="H28" s="65"/>
    </row>
    <row r="29" spans="1:8" x14ac:dyDescent="0.15">
      <c r="A29" s="63"/>
      <c r="B29" s="127"/>
      <c r="C29" s="127"/>
      <c r="D29" s="127"/>
      <c r="E29" s="127"/>
      <c r="F29" s="127"/>
      <c r="G29" s="127"/>
      <c r="H29" s="65"/>
    </row>
    <row r="30" spans="1:8" x14ac:dyDescent="0.15">
      <c r="A30" s="63"/>
      <c r="B30" s="127"/>
      <c r="C30" s="127"/>
      <c r="D30" s="127"/>
      <c r="E30" s="127"/>
      <c r="F30" s="127"/>
      <c r="G30" s="127"/>
      <c r="H30" s="65"/>
    </row>
    <row r="31" spans="1:8" x14ac:dyDescent="0.15">
      <c r="A31" s="63"/>
      <c r="B31" s="36"/>
      <c r="C31" s="36"/>
      <c r="D31" s="36"/>
      <c r="E31" s="36"/>
      <c r="F31" s="36"/>
      <c r="G31" s="36"/>
      <c r="H31" s="65"/>
    </row>
    <row r="32" spans="1:8" x14ac:dyDescent="0.15">
      <c r="A32" s="62" t="s">
        <v>70</v>
      </c>
      <c r="B32" s="127" t="s">
        <v>92</v>
      </c>
      <c r="C32" s="127"/>
      <c r="D32" s="127"/>
      <c r="E32" s="127"/>
      <c r="F32" s="127"/>
      <c r="G32" s="127"/>
      <c r="H32" s="65"/>
    </row>
    <row r="33" spans="1:8" x14ac:dyDescent="0.15">
      <c r="A33" s="63"/>
      <c r="B33" s="127"/>
      <c r="C33" s="127"/>
      <c r="D33" s="127"/>
      <c r="E33" s="127"/>
      <c r="F33" s="127"/>
      <c r="G33" s="127"/>
      <c r="H33" s="65"/>
    </row>
    <row r="34" spans="1:8" x14ac:dyDescent="0.15">
      <c r="A34" s="63"/>
      <c r="B34" s="36"/>
      <c r="C34" s="36"/>
      <c r="D34" s="36"/>
      <c r="E34" s="36"/>
      <c r="F34" s="126" t="s">
        <v>93</v>
      </c>
      <c r="G34" s="126"/>
      <c r="H34" s="65"/>
    </row>
    <row r="35" spans="1:8" x14ac:dyDescent="0.15">
      <c r="A35" s="63"/>
      <c r="B35" s="36"/>
      <c r="C35" s="36"/>
      <c r="D35" s="36"/>
      <c r="E35" s="36" t="s">
        <v>47</v>
      </c>
      <c r="F35" s="134">
        <v>1.85</v>
      </c>
      <c r="G35" s="134"/>
      <c r="H35" s="65"/>
    </row>
    <row r="36" spans="1:8" x14ac:dyDescent="0.15">
      <c r="A36" s="63"/>
      <c r="B36" s="36"/>
      <c r="C36" s="36"/>
      <c r="D36" s="36"/>
      <c r="E36" s="36" t="s">
        <v>48</v>
      </c>
      <c r="F36" s="134">
        <v>3.58</v>
      </c>
      <c r="G36" s="134"/>
      <c r="H36" s="65"/>
    </row>
    <row r="37" spans="1:8" x14ac:dyDescent="0.15">
      <c r="A37" s="63"/>
      <c r="B37" s="36"/>
      <c r="C37" s="36"/>
      <c r="D37" s="36"/>
      <c r="E37" s="36" t="s">
        <v>49</v>
      </c>
      <c r="F37" s="134">
        <v>3.04</v>
      </c>
      <c r="G37" s="134"/>
      <c r="H37" s="65"/>
    </row>
    <row r="38" spans="1:8" x14ac:dyDescent="0.15">
      <c r="A38" s="63"/>
      <c r="B38" s="36"/>
      <c r="C38" s="36"/>
      <c r="D38" s="36"/>
      <c r="E38" s="36" t="s">
        <v>50</v>
      </c>
      <c r="F38" s="134">
        <v>3.95</v>
      </c>
      <c r="G38" s="134"/>
      <c r="H38" s="65"/>
    </row>
    <row r="39" spans="1:8" x14ac:dyDescent="0.15">
      <c r="A39" s="63"/>
      <c r="B39" s="36"/>
      <c r="C39" s="36"/>
      <c r="D39" s="36"/>
      <c r="E39" s="36" t="s">
        <v>51</v>
      </c>
      <c r="F39" s="134">
        <v>2.0299999999999998</v>
      </c>
      <c r="G39" s="134"/>
      <c r="H39" s="65"/>
    </row>
    <row r="40" spans="1:8" x14ac:dyDescent="0.15">
      <c r="A40" s="63"/>
      <c r="B40" s="36"/>
      <c r="C40" s="36"/>
      <c r="D40" s="36"/>
      <c r="E40" s="36" t="s">
        <v>52</v>
      </c>
      <c r="F40" s="134">
        <v>2.89</v>
      </c>
      <c r="G40" s="134"/>
      <c r="H40" s="65"/>
    </row>
    <row r="41" spans="1:8" x14ac:dyDescent="0.15">
      <c r="A41" s="63"/>
      <c r="B41" s="36"/>
      <c r="C41" s="36"/>
      <c r="D41" s="36"/>
      <c r="E41" s="36" t="s">
        <v>53</v>
      </c>
      <c r="F41" s="134">
        <v>3.17</v>
      </c>
      <c r="G41" s="134"/>
      <c r="H41" s="65"/>
    </row>
    <row r="42" spans="1:8" x14ac:dyDescent="0.15">
      <c r="A42" s="63"/>
      <c r="B42" s="36"/>
      <c r="C42" s="36"/>
      <c r="D42" s="36"/>
      <c r="E42" s="36" t="s">
        <v>54</v>
      </c>
      <c r="F42" s="134">
        <v>3.4</v>
      </c>
      <c r="G42" s="134"/>
      <c r="H42" s="65"/>
    </row>
    <row r="43" spans="1:8" x14ac:dyDescent="0.15">
      <c r="A43" s="63"/>
      <c r="B43" s="36"/>
      <c r="C43" s="36"/>
      <c r="D43" s="36"/>
      <c r="E43" s="36"/>
      <c r="F43" s="36"/>
      <c r="G43" s="36"/>
      <c r="H43" s="65"/>
    </row>
    <row r="44" spans="1:8" x14ac:dyDescent="0.15">
      <c r="A44" s="62" t="s">
        <v>71</v>
      </c>
      <c r="B44" s="127" t="s">
        <v>97</v>
      </c>
      <c r="C44" s="127"/>
      <c r="D44" s="127"/>
      <c r="E44" s="127"/>
      <c r="F44" s="127"/>
      <c r="G44" s="127"/>
      <c r="H44" s="65"/>
    </row>
    <row r="45" spans="1:8" x14ac:dyDescent="0.15">
      <c r="A45" s="63"/>
      <c r="B45" s="127"/>
      <c r="C45" s="127"/>
      <c r="D45" s="127"/>
      <c r="E45" s="127"/>
      <c r="F45" s="127"/>
      <c r="G45" s="127"/>
      <c r="H45" s="65"/>
    </row>
    <row r="46" spans="1:8" x14ac:dyDescent="0.15">
      <c r="A46" s="63"/>
      <c r="B46" s="36"/>
      <c r="C46" s="36"/>
      <c r="D46" s="36"/>
      <c r="E46" s="36"/>
      <c r="F46" s="126" t="s">
        <v>98</v>
      </c>
      <c r="G46" s="126"/>
      <c r="H46" s="65"/>
    </row>
    <row r="47" spans="1:8" x14ac:dyDescent="0.15">
      <c r="A47" s="63"/>
      <c r="B47" s="36"/>
      <c r="C47" s="36"/>
      <c r="D47" s="36"/>
      <c r="E47" s="36" t="s">
        <v>47</v>
      </c>
      <c r="F47" s="134">
        <v>50.32</v>
      </c>
      <c r="G47" s="134"/>
      <c r="H47" s="65"/>
    </row>
    <row r="48" spans="1:8" x14ac:dyDescent="0.15">
      <c r="A48" s="63"/>
      <c r="B48" s="36"/>
      <c r="C48" s="36"/>
      <c r="D48" s="36"/>
      <c r="E48" s="36" t="s">
        <v>48</v>
      </c>
      <c r="F48" s="134">
        <v>74.56</v>
      </c>
      <c r="G48" s="134"/>
      <c r="H48" s="65"/>
    </row>
    <row r="49" spans="1:8" x14ac:dyDescent="0.15">
      <c r="A49" s="63"/>
      <c r="B49" s="36"/>
      <c r="C49" s="36"/>
      <c r="D49" s="36"/>
      <c r="E49" s="36" t="s">
        <v>49</v>
      </c>
      <c r="F49" s="134">
        <v>35.119999999999997</v>
      </c>
      <c r="G49" s="134"/>
      <c r="H49" s="65"/>
    </row>
    <row r="50" spans="1:8" x14ac:dyDescent="0.15">
      <c r="A50" s="63"/>
      <c r="B50" s="36"/>
      <c r="C50" s="36"/>
      <c r="D50" s="36"/>
      <c r="E50" s="36" t="s">
        <v>50</v>
      </c>
      <c r="F50" s="134">
        <v>93.45</v>
      </c>
      <c r="G50" s="134"/>
      <c r="H50" s="65"/>
    </row>
    <row r="51" spans="1:8" x14ac:dyDescent="0.15">
      <c r="A51" s="63"/>
      <c r="B51" s="36"/>
      <c r="C51" s="36"/>
      <c r="D51" s="36"/>
      <c r="E51" s="36" t="s">
        <v>51</v>
      </c>
      <c r="F51" s="134">
        <v>86.29</v>
      </c>
      <c r="G51" s="134"/>
      <c r="H51" s="65"/>
    </row>
    <row r="52" spans="1:8" x14ac:dyDescent="0.15">
      <c r="A52" s="63"/>
      <c r="B52" s="36"/>
      <c r="C52" s="36"/>
      <c r="D52" s="36"/>
      <c r="E52" s="36" t="s">
        <v>52</v>
      </c>
      <c r="F52" s="134">
        <v>63.15</v>
      </c>
      <c r="G52" s="134"/>
      <c r="H52" s="65"/>
    </row>
    <row r="53" spans="1:8" x14ac:dyDescent="0.15">
      <c r="A53" s="63"/>
      <c r="B53" s="36"/>
      <c r="C53" s="36"/>
      <c r="D53" s="36"/>
      <c r="E53" s="36" t="s">
        <v>53</v>
      </c>
      <c r="F53" s="134">
        <v>59.95</v>
      </c>
      <c r="G53" s="134"/>
      <c r="H53" s="65"/>
    </row>
    <row r="54" spans="1:8" ht="14" thickBot="1" x14ac:dyDescent="0.2">
      <c r="A54" s="68"/>
      <c r="B54" s="69"/>
      <c r="C54" s="69"/>
      <c r="D54" s="69"/>
      <c r="E54" s="69" t="s">
        <v>54</v>
      </c>
      <c r="F54" s="135">
        <v>47.51</v>
      </c>
      <c r="G54" s="135"/>
      <c r="H54" s="70"/>
    </row>
  </sheetData>
  <mergeCells count="28">
    <mergeCell ref="B13:G15"/>
    <mergeCell ref="H13:H15"/>
    <mergeCell ref="B17:G20"/>
    <mergeCell ref="B22:G25"/>
    <mergeCell ref="A5:H9"/>
    <mergeCell ref="A11:H11"/>
    <mergeCell ref="F40:G40"/>
    <mergeCell ref="F41:G41"/>
    <mergeCell ref="B27:G30"/>
    <mergeCell ref="F34:G34"/>
    <mergeCell ref="F35:G35"/>
    <mergeCell ref="F36:G36"/>
    <mergeCell ref="F53:G53"/>
    <mergeCell ref="F54:G54"/>
    <mergeCell ref="A1:H3"/>
    <mergeCell ref="F48:G48"/>
    <mergeCell ref="F49:G49"/>
    <mergeCell ref="F50:G50"/>
    <mergeCell ref="F51:G51"/>
    <mergeCell ref="F52:G52"/>
    <mergeCell ref="F42:G42"/>
    <mergeCell ref="B32:G33"/>
    <mergeCell ref="B44:G45"/>
    <mergeCell ref="F46:G46"/>
    <mergeCell ref="F47:G47"/>
    <mergeCell ref="F37:G37"/>
    <mergeCell ref="F38:G38"/>
    <mergeCell ref="F39:G39"/>
  </mergeCells>
  <pageMargins left="0.7" right="0.7" top="0.78740157499999996" bottom="0.78740157499999996" header="0.3" footer="0.3"/>
  <pageSetup paperSize="9" scale="89" orientation="portrait" horizontalDpi="0" verticalDpi="0" copies="2"/>
  <headerFooter>
    <oddHeader>&amp;RPracovní podklad
1PF303 - Finanční analýza a plánování podniku</oddHeader>
    <oddFooter>&amp;LKatedra financí a oceňování podniku
Vysoká škola ekonomická v Praze&amp;RCvičící: Tomáš Brabenec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Vykazy_GAMA a.s.</vt:lpstr>
      <vt:lpstr>Plán dlouhodobého majetku</vt:lpstr>
      <vt:lpstr>Plán financování</vt:lpstr>
      <vt:lpstr>Plán_P&amp;L</vt:lpstr>
      <vt:lpstr>Plán_working capital</vt:lpstr>
      <vt:lpstr>'Plán dlouhodobého majetku'!Oblast_tisku</vt:lpstr>
      <vt:lpstr>'Plán financování'!Oblast_tisku</vt:lpstr>
      <vt:lpstr>'Plán_working capital'!Oblast_tisku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Brabenec</dc:creator>
  <cp:lastModifiedBy>Uživatel Microsoft Office</cp:lastModifiedBy>
  <cp:lastPrinted>2019-05-02T16:34:13Z</cp:lastPrinted>
  <dcterms:created xsi:type="dcterms:W3CDTF">2019-02-13T09:54:55Z</dcterms:created>
  <dcterms:modified xsi:type="dcterms:W3CDTF">2021-12-07T11:24:03Z</dcterms:modified>
</cp:coreProperties>
</file>